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s to data gaps\"/>
    </mc:Choice>
  </mc:AlternateContent>
  <xr:revisionPtr revIDLastSave="0" documentId="13_ncr:1_{505878DC-DDAA-4D2B-9728-8910A75969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1" r:id="rId1"/>
    <sheet name="FY 22-23_750 kcalkg" sheetId="3" r:id="rId2"/>
    <sheet name="FY 22-23_650 kcalkg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a" localSheetId="2">#REF!</definedName>
    <definedName name="\a" localSheetId="1">#REF!</definedName>
    <definedName name="\a">#REF!</definedName>
    <definedName name="\b" localSheetId="2">#REF!</definedName>
    <definedName name="\b" localSheetId="1">#REF!</definedName>
    <definedName name="\b">#REF!</definedName>
    <definedName name="\c" localSheetId="2">#REF!</definedName>
    <definedName name="\c" localSheetId="1">#REF!</definedName>
    <definedName name="\c">#REF!</definedName>
    <definedName name="\d" localSheetId="2">#REF!</definedName>
    <definedName name="\d" localSheetId="1">#REF!</definedName>
    <definedName name="\d">#REF!</definedName>
    <definedName name="\e" localSheetId="2">#REF!</definedName>
    <definedName name="\e" localSheetId="1">#REF!</definedName>
    <definedName name="\e">#REF!</definedName>
    <definedName name="\f" localSheetId="2">#REF!</definedName>
    <definedName name="\f" localSheetId="1">#REF!</definedName>
    <definedName name="\f">#REF!</definedName>
    <definedName name="\g" localSheetId="2">#REF!</definedName>
    <definedName name="\g" localSheetId="1">#REF!</definedName>
    <definedName name="\g">#REF!</definedName>
    <definedName name="\j" localSheetId="2">#REF!</definedName>
    <definedName name="\j" localSheetId="1">#REF!</definedName>
    <definedName name="\j">#REF!</definedName>
    <definedName name="\k" localSheetId="2">#REF!</definedName>
    <definedName name="\k" localSheetId="1">#REF!</definedName>
    <definedName name="\k">#REF!</definedName>
    <definedName name="\m" localSheetId="2">#REF!</definedName>
    <definedName name="\m" localSheetId="1">#REF!</definedName>
    <definedName name="\m">#REF!</definedName>
    <definedName name="\n" localSheetId="2">#REF!</definedName>
    <definedName name="\n" localSheetId="1">#REF!</definedName>
    <definedName name="\n">#REF!</definedName>
    <definedName name="\o" localSheetId="2">#REF!</definedName>
    <definedName name="\o" localSheetId="1">#REF!</definedName>
    <definedName name="\o">#REF!</definedName>
    <definedName name="\p" localSheetId="2">#REF!</definedName>
    <definedName name="\p" localSheetId="1">#REF!</definedName>
    <definedName name="\p">#REF!</definedName>
    <definedName name="\q" localSheetId="2">#REF!</definedName>
    <definedName name="\q" localSheetId="1">#REF!</definedName>
    <definedName name="\q">#REF!</definedName>
    <definedName name="\s" localSheetId="2">#REF!</definedName>
    <definedName name="\s" localSheetId="1">#REF!</definedName>
    <definedName name="\s">#REF!</definedName>
    <definedName name="\t" localSheetId="2">#REF!</definedName>
    <definedName name="\t" localSheetId="1">#REF!</definedName>
    <definedName name="\t">#REF!</definedName>
    <definedName name="\w" localSheetId="2">#REF!</definedName>
    <definedName name="\w" localSheetId="1">#REF!</definedName>
    <definedName name="\w">#REF!</definedName>
    <definedName name="\x" localSheetId="2">#REF!</definedName>
    <definedName name="\x" localSheetId="1">#REF!</definedName>
    <definedName name="\x">#REF!</definedName>
    <definedName name="\y" localSheetId="2">#REF!</definedName>
    <definedName name="\y" localSheetId="1">#REF!</definedName>
    <definedName name="\y">#REF!</definedName>
    <definedName name="\z" localSheetId="2">#REF!</definedName>
    <definedName name="\z" localSheetId="1">#REF!</definedName>
    <definedName name="\z">#REF!</definedName>
    <definedName name="_" localSheetId="2">#REF!</definedName>
    <definedName name="_" localSheetId="1">#REF!</definedName>
    <definedName name="_">#REF!</definedName>
    <definedName name="_.._D__D__D__D_" localSheetId="2">#REF!</definedName>
    <definedName name="_.._D__D__D__D_" localSheetId="1">#REF!</definedName>
    <definedName name="_.._D__D__D__D_">#REF!</definedName>
    <definedName name="_________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 localSheetId="2">'[1]04REL'!#REF!</definedName>
    <definedName name="______________________SCH6" localSheetId="1">'[1]04REL'!#REF!</definedName>
    <definedName name="______________________SCH6">'[1]04REL'!#REF!</definedName>
    <definedName name="____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 localSheetId="2">'[1]04REL'!#REF!</definedName>
    <definedName name="____________________SCH6" localSheetId="1">'[1]04REL'!#REF!</definedName>
    <definedName name="____________________SCH6">'[1]04REL'!#REF!</definedName>
    <definedName name="__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SCH6" localSheetId="2">'[1]04REL'!#REF!</definedName>
    <definedName name="__________________SCH6" localSheetId="1">'[1]04REL'!#REF!</definedName>
    <definedName name="__________________SCH6">'[1]04REL'!#REF!</definedName>
    <definedName name="_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SCH6" localSheetId="2">'[1]04REL'!#REF!</definedName>
    <definedName name="________________SCH6" localSheetId="1">'[1]04REL'!#REF!</definedName>
    <definedName name="________________SCH6">'[1]04REL'!#REF!</definedName>
    <definedName name="_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SCH6" localSheetId="2">'[1]04REL'!#REF!</definedName>
    <definedName name="______________SCH6" localSheetId="1">'[1]04REL'!#REF!</definedName>
    <definedName name="______________SCH6">'[1]04REL'!#REF!</definedName>
    <definedName name="_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SCH6" localSheetId="2">'[1]04REL'!#REF!</definedName>
    <definedName name="_____________SCH6" localSheetId="1">'[1]04REL'!#REF!</definedName>
    <definedName name="_____________SCH6">'[1]04REL'!#REF!</definedName>
    <definedName name="_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SCH6" localSheetId="2">'[1]04REL'!#REF!</definedName>
    <definedName name="___________SCH6" localSheetId="1">'[1]04REL'!#REF!</definedName>
    <definedName name="___________SCH6">'[1]04REL'!#REF!</definedName>
    <definedName name="_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SCH6" localSheetId="2">'[1]04REL'!#REF!</definedName>
    <definedName name="__________SCH6" localSheetId="1">'[1]04REL'!#REF!</definedName>
    <definedName name="__________SCH6">'[1]04REL'!#REF!</definedName>
    <definedName name="_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 localSheetId="2">#REF!</definedName>
    <definedName name="_________XL__ENTER_UNIT" localSheetId="1">#REF!</definedName>
    <definedName name="_________XL__ENTER_UNIT">#REF!</definedName>
    <definedName name="__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>#REF!</definedName>
    <definedName name="_______SCH6" localSheetId="2">'[2]04REL'!#REF!</definedName>
    <definedName name="_______SCH6" localSheetId="1">'[2]04REL'!#REF!</definedName>
    <definedName name="_______SCH6">'[2]04REL'!#REF!</definedName>
    <definedName name="_______XL__ENTER_UNIT" localSheetId="2">#REF!</definedName>
    <definedName name="_______XL__ENTER_UNIT" localSheetId="1">#REF!</definedName>
    <definedName name="_______XL__ENTER_UNIT">#REF!</definedName>
    <definedName name="______SCH6" localSheetId="2">'[2]04REL'!#REF!</definedName>
    <definedName name="______SCH6" localSheetId="1">'[2]04REL'!#REF!</definedName>
    <definedName name="______SCH6">'[2]04REL'!#REF!</definedName>
    <definedName name="__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 localSheetId="2">#REF!</definedName>
    <definedName name="______XL__ENTER_UNIT" localSheetId="1">#REF!</definedName>
    <definedName name="______XL__ENTER_UNIT">#REF!</definedName>
    <definedName name="_____SCH6" localSheetId="2">'[2]04REL'!#REF!</definedName>
    <definedName name="_____SCH6" localSheetId="1">'[2]04REL'!#REF!</definedName>
    <definedName name="_____SCH6">'[2]04REL'!#REF!</definedName>
    <definedName name="_____XL__ENTER_UNIT">#REF!</definedName>
    <definedName name="____SCH6" localSheetId="2">'[2]04REL'!#REF!</definedName>
    <definedName name="____SCH6" localSheetId="1">'[2]04REL'!#REF!</definedName>
    <definedName name="____SCH6">'[2]04REL'!#REF!</definedName>
    <definedName name="_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 localSheetId="2">#REF!</definedName>
    <definedName name="____XL__ENTER_UNIT" localSheetId="1">#REF!</definedName>
    <definedName name="____XL__ENTER_UNIT">#REF!</definedName>
    <definedName name="___INDEX_SHEET___ASAP_Utilities" localSheetId="2">#REF!</definedName>
    <definedName name="___INDEX_SHEET___ASAP_Utilities" localSheetId="1">#REF!</definedName>
    <definedName name="___INDEX_SHEET___ASAP_Utilities">#REF!</definedName>
    <definedName name="___SCH6" localSheetId="2">'[2]04REL'!#REF!</definedName>
    <definedName name="___SCH6" localSheetId="1">'[2]04REL'!#REF!</definedName>
    <definedName name="___SCH6">'[2]04REL'!#REF!</definedName>
    <definedName name="_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 localSheetId="2">#REF!</definedName>
    <definedName name="___XL__ENTER_UNIT" localSheetId="1">#REF!</definedName>
    <definedName name="___XL__ENTER_UNIT">#REF!</definedName>
    <definedName name="___xlfn.BAHTTEXT" hidden="1">#NAME?</definedName>
    <definedName name="__123Graph_A" localSheetId="2" hidden="1">[3]CE!#REF!</definedName>
    <definedName name="__123Graph_A" localSheetId="1" hidden="1">[3]CE!#REF!</definedName>
    <definedName name="__123Graph_A" hidden="1">[3]CE!#REF!</definedName>
    <definedName name="__123Graph_AGraph4" localSheetId="2" hidden="1">'[4]01.11.2004'!#REF!</definedName>
    <definedName name="__123Graph_AGraph4" localSheetId="1" hidden="1">'[4]01.11.2004'!#REF!</definedName>
    <definedName name="__123Graph_AGraph4" hidden="1">'[4]01.11.2004'!#REF!</definedName>
    <definedName name="__123Graph_ASTNPLF" localSheetId="2" hidden="1">[3]CE!#REF!</definedName>
    <definedName name="__123Graph_ASTNPLF" localSheetId="1" hidden="1">[3]CE!#REF!</definedName>
    <definedName name="__123Graph_ASTNPLF" hidden="1">[3]CE!#REF!</definedName>
    <definedName name="__123Graph_B" localSheetId="2" hidden="1">[3]CE!#REF!</definedName>
    <definedName name="__123Graph_B" localSheetId="1" hidden="1">[3]CE!#REF!</definedName>
    <definedName name="__123Graph_B" hidden="1">[3]CE!#REF!</definedName>
    <definedName name="__123Graph_BGraph4" localSheetId="2" hidden="1">'[4]01.11.2004'!#REF!</definedName>
    <definedName name="__123Graph_BGraph4" localSheetId="1" hidden="1">'[4]01.11.2004'!#REF!</definedName>
    <definedName name="__123Graph_BGraph4" hidden="1">'[4]01.11.2004'!#REF!</definedName>
    <definedName name="__123Graph_BSTNPLF" localSheetId="2" hidden="1">[3]CE!#REF!</definedName>
    <definedName name="__123Graph_BSTNPLF" localSheetId="1" hidden="1">[3]CE!#REF!</definedName>
    <definedName name="__123Graph_BSTNPLF" hidden="1">[3]CE!#REF!</definedName>
    <definedName name="__123Graph_C" localSheetId="2" hidden="1">[3]CE!#REF!</definedName>
    <definedName name="__123Graph_C" localSheetId="1" hidden="1">[3]CE!#REF!</definedName>
    <definedName name="__123Graph_C" hidden="1">[3]CE!#REF!</definedName>
    <definedName name="__123Graph_CGraph4" localSheetId="2" hidden="1">'[4]01.11.2004'!#REF!</definedName>
    <definedName name="__123Graph_CGraph4" localSheetId="1" hidden="1">'[4]01.11.2004'!#REF!</definedName>
    <definedName name="__123Graph_CGraph4" hidden="1">'[4]01.11.2004'!#REF!</definedName>
    <definedName name="__123Graph_CSTNPLF" localSheetId="2" hidden="1">[3]CE!#REF!</definedName>
    <definedName name="__123Graph_CSTNPLF" localSheetId="1" hidden="1">[3]CE!#REF!</definedName>
    <definedName name="__123Graph_CSTNPLF" hidden="1">[3]CE!#REF!</definedName>
    <definedName name="__123Graph_D" hidden="1">'[5]BALANCE SHEET'!$K$58:$K$67</definedName>
    <definedName name="__123Graph_E" hidden="1">'[5]BALANCE SHEET'!$L$58:$L$67</definedName>
    <definedName name="__123Graph_F" hidden="1">'[5]BALANCE SHEET'!$M$58:$M$67</definedName>
    <definedName name="__123Graph_X" localSheetId="2" hidden="1">[3]CE!#REF!</definedName>
    <definedName name="__123Graph_X" localSheetId="1" hidden="1">[3]CE!#REF!</definedName>
    <definedName name="__123Graph_X" hidden="1">[3]CE!#REF!</definedName>
    <definedName name="__123Graph_XSTNPLF" localSheetId="2" hidden="1">[3]CE!#REF!</definedName>
    <definedName name="__123Graph_XSTNPLF" localSheetId="1" hidden="1">[3]CE!#REF!</definedName>
    <definedName name="__123Graph_XSTNPLF" hidden="1">[3]CE!#REF!</definedName>
    <definedName name="__Cur3">'[6]x-rate'!$A$2:$B$10</definedName>
    <definedName name="__DOWN_10__GOTO" localSheetId="2">#REF!</definedName>
    <definedName name="__DOWN_10__GOTO" localSheetId="1">#REF!</definedName>
    <definedName name="__DOWN_10__GOTO">#REF!</definedName>
    <definedName name="__ES84__EW84_0." localSheetId="2">#REF!</definedName>
    <definedName name="__ES84__EW84_0." localSheetId="1">#REF!</definedName>
    <definedName name="__ES84__EW84_0.">#REF!</definedName>
    <definedName name="__GOTO_EP84__AV" localSheetId="2">#REF!</definedName>
    <definedName name="__GOTO_EP84__AV" localSheetId="1">#REF!</definedName>
    <definedName name="__GOTO_EP84__AV">#REF!</definedName>
    <definedName name="__SCH6" localSheetId="2">'[2]04REL'!#REF!</definedName>
    <definedName name="__SCH6" localSheetId="1">'[2]04REL'!#REF!</definedName>
    <definedName name="__SCH6">'[2]04REL'!#REF!</definedName>
    <definedName name="__SUM_CS57..CS6" localSheetId="2">#REF!</definedName>
    <definedName name="__SUM_CS57..CS6" localSheetId="1">#REF!</definedName>
    <definedName name="__SUM_CS57..CS6">#REF!</definedName>
    <definedName name="__SUM_CS65..CS7" localSheetId="2">#REF!</definedName>
    <definedName name="__SUM_CS65..CS7" localSheetId="1">#REF!</definedName>
    <definedName name="__SUM_CS65..CS7">#REF!</definedName>
    <definedName name="__SUM_FQ20..FQ2" localSheetId="2">#REF!</definedName>
    <definedName name="__SUM_FQ20..FQ2" localSheetId="1">#REF!</definedName>
    <definedName name="__SUM_FQ20..FQ2">#REF!</definedName>
    <definedName name="__SUM_FQ28..FQ3" localSheetId="2">#REF!</definedName>
    <definedName name="__SUM_FQ28..FQ3" localSheetId="1">#REF!</definedName>
    <definedName name="__SUM_FQ28..FQ3">#REF!</definedName>
    <definedName name="__VAL3">'[7]x-rate'!$A$2:$B$11</definedName>
    <definedName name="_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 localSheetId="2">#REF!</definedName>
    <definedName name="__XL__ENTER_UNIT" localSheetId="1">#REF!</definedName>
    <definedName name="__XL__ENTER_UNIT">#REF!</definedName>
    <definedName name="__xlfn.BAHTTEXT" hidden="1">#NAME?</definedName>
    <definedName name="_1___123Graph_AI_II_PLF" localSheetId="2" hidden="1">[8]CE!#REF!</definedName>
    <definedName name="_1___123Graph_AI_II_PLF" localSheetId="1" hidden="1">[8]CE!#REF!</definedName>
    <definedName name="_1___123Graph_AI_II_PLF" hidden="1">[8]CE!#REF!</definedName>
    <definedName name="_12__123Graph_BI_II_PLF" localSheetId="2" hidden="1">#REF!</definedName>
    <definedName name="_12__123Graph_BI_II_PLF" localSheetId="1" hidden="1">#REF!</definedName>
    <definedName name="_12__123Graph_BI_II_PLF" hidden="1">#REF!</definedName>
    <definedName name="_123Graph_B" localSheetId="2" hidden="1">[3]CE!#REF!</definedName>
    <definedName name="_123Graph_B" localSheetId="1" hidden="1">[3]CE!#REF!</definedName>
    <definedName name="_123Graph_B" hidden="1">[3]CE!#REF!</definedName>
    <definedName name="_18__123Graph_CI_II_PLF" localSheetId="2" hidden="1">#REF!</definedName>
    <definedName name="_18__123Graph_CI_II_PLF" localSheetId="1" hidden="1">#REF!</definedName>
    <definedName name="_18__123Graph_CI_II_PLF" hidden="1">#REF!</definedName>
    <definedName name="_2___123Graph_BI_II_PLF" localSheetId="2" hidden="1">[8]CE!#REF!</definedName>
    <definedName name="_2___123Graph_BI_II_PLF" localSheetId="1" hidden="1">[8]CE!#REF!</definedName>
    <definedName name="_2___123Graph_BI_II_PLF" hidden="1">[8]CE!#REF!</definedName>
    <definedName name="_24__123Graph_XI_II_PLF" localSheetId="2" hidden="1">#REF!</definedName>
    <definedName name="_24__123Graph_XI_II_PLF" localSheetId="1" hidden="1">#REF!</definedName>
    <definedName name="_24__123Graph_XI_II_PLF" hidden="1">#REF!</definedName>
    <definedName name="_3___123Graph_CI_II_PLF" localSheetId="2" hidden="1">[8]CE!#REF!</definedName>
    <definedName name="_3___123Graph_CI_II_PLF" localSheetId="1" hidden="1">[8]CE!#REF!</definedName>
    <definedName name="_3___123Graph_CI_II_PLF" hidden="1">[8]CE!#REF!</definedName>
    <definedName name="_4___123Graph_XI_II_PLF" localSheetId="2" hidden="1">[8]CE!#REF!</definedName>
    <definedName name="_4___123Graph_XI_II_PLF" localSheetId="1" hidden="1">[8]CE!#REF!</definedName>
    <definedName name="_4___123Graph_XI_II_PLF" hidden="1">[8]CE!#REF!</definedName>
    <definedName name="_5" localSheetId="2">#REF!</definedName>
    <definedName name="_5" localSheetId="1">#REF!</definedName>
    <definedName name="_5">#REF!</definedName>
    <definedName name="_5__123Graph_AI_II_PLF" localSheetId="2" hidden="1">[9]CE!#REF!</definedName>
    <definedName name="_5__123Graph_AI_II_PLF" localSheetId="1" hidden="1">[9]CE!#REF!</definedName>
    <definedName name="_5__123Graph_AI_II_PLF" hidden="1">[9]CE!#REF!</definedName>
    <definedName name="_6" localSheetId="2">#REF!</definedName>
    <definedName name="_6" localSheetId="1">#REF!</definedName>
    <definedName name="_6">#REF!</definedName>
    <definedName name="_6__123Graph_AI_II_PLF" localSheetId="2" hidden="1">#REF!</definedName>
    <definedName name="_6__123Graph_AI_II_PLF" localSheetId="1" hidden="1">#REF!</definedName>
    <definedName name="_6__123Graph_AI_II_PLF" hidden="1">#REF!</definedName>
    <definedName name="_6__123Graph_BI_II_PLF" localSheetId="2" hidden="1">[9]CE!#REF!</definedName>
    <definedName name="_6__123Graph_BI_II_PLF" localSheetId="1" hidden="1">[9]CE!#REF!</definedName>
    <definedName name="_6__123Graph_BI_II_PLF" hidden="1">[9]CE!#REF!</definedName>
    <definedName name="_7__123Graph_CI_II_PLF" localSheetId="2" hidden="1">[9]CE!#REF!</definedName>
    <definedName name="_7__123Graph_CI_II_PLF" localSheetId="1" hidden="1">[9]CE!#REF!</definedName>
    <definedName name="_7__123Graph_CI_II_PLF" hidden="1">[9]CE!#REF!</definedName>
    <definedName name="_8__123Graph_XI_II_PLF" localSheetId="2" hidden="1">[9]CE!#REF!</definedName>
    <definedName name="_8__123Graph_XI_II_PLF" localSheetId="1" hidden="1">[9]CE!#REF!</definedName>
    <definedName name="_8__123Graph_XI_II_PLF" hidden="1">[9]CE!#REF!</definedName>
    <definedName name="_Cur3">'[6]x-rate'!$A$2:$B$10</definedName>
    <definedName name="_D___GOTO_GK112" localSheetId="2">#REF!</definedName>
    <definedName name="_D___GOTO_GK112" localSheetId="1">#REF!</definedName>
    <definedName name="_D___GOTO_GK112">#REF!</definedName>
    <definedName name="_D___GOTO_GK56_" localSheetId="2">#REF!</definedName>
    <definedName name="_D___GOTO_GK56_" localSheetId="1">#REF!</definedName>
    <definedName name="_D___GOTO_GK56_">#REF!</definedName>
    <definedName name="_D__D___L___GOT" localSheetId="2">#REF!</definedName>
    <definedName name="_D__D___L___GOT" localSheetId="1">#REF!</definedName>
    <definedName name="_D__D___L___GOT">#REF!</definedName>
    <definedName name="_D__D__D___D__D" localSheetId="2">#REF!</definedName>
    <definedName name="_D__D__D___D__D" localSheetId="1">#REF!</definedName>
    <definedName name="_D__D__D___D__D">#REF!</definedName>
    <definedName name="_D_19__U_19_" localSheetId="2">#REF!</definedName>
    <definedName name="_D_19__U_19_" localSheetId="1">#REF!</definedName>
    <definedName name="_D_19__U_19_">#REF!</definedName>
    <definedName name="_DOWN_9__RIGHT_" localSheetId="2">#REF!</definedName>
    <definedName name="_DOWN_9__RIGHT_" localSheetId="1">#REF!</definedName>
    <definedName name="_DOWN_9__RIGHT_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hidden="1">#REF!</definedName>
    <definedName name="_FROM__R__R__08" localSheetId="2">#REF!</definedName>
    <definedName name="_FROM__R__R__08" localSheetId="1">#REF!</definedName>
    <definedName name="_FROM__R__R__08">#REF!</definedName>
    <definedName name="_FROM__R__R__16" localSheetId="2">#REF!</definedName>
    <definedName name="_FROM__R__R__16" localSheetId="1">#REF!</definedName>
    <definedName name="_FROM__R__R__16">#REF!</definedName>
    <definedName name="_GENERATION__R_" localSheetId="2">#REF!</definedName>
    <definedName name="_GENERATION__R_" localSheetId="1">#REF!</definedName>
    <definedName name="_GENERATION__R_">#REF!</definedName>
    <definedName name="_GOTO_BT49__R__" localSheetId="2">#REF!</definedName>
    <definedName name="_GOTO_BT49__R__" localSheetId="1">#REF!</definedName>
    <definedName name="_GOTO_BT49__R__">#REF!</definedName>
    <definedName name="_GOTO_CF11__?__" localSheetId="2">#REF!</definedName>
    <definedName name="_GOTO_CF11__?__" localSheetId="1">#REF!</definedName>
    <definedName name="_GOTO_CF11__?__">#REF!</definedName>
    <definedName name="_GOTO_EO75__WEK" localSheetId="2">#REF!</definedName>
    <definedName name="_GOTO_EO75__WEK" localSheetId="1">#REF!</definedName>
    <definedName name="_GOTO_EO75__WEK">#REF!</definedName>
    <definedName name="_GOTO_EP82__PEA" localSheetId="2">#REF!</definedName>
    <definedName name="_GOTO_EP82__PEA" localSheetId="1">#REF!</definedName>
    <definedName name="_GOTO_EP82__PEA">#REF!</definedName>
    <definedName name="_GOTO_EP86__PER" localSheetId="2">#REF!</definedName>
    <definedName name="_GOTO_EP86__PER" localSheetId="1">#REF!</definedName>
    <definedName name="_GOTO_EP86__PER">#REF!</definedName>
    <definedName name="_GOTO_FO112__RV" localSheetId="2">#REF!</definedName>
    <definedName name="_GOTO_FO112__RV" localSheetId="1">#REF!</definedName>
    <definedName name="_GOTO_FO112__RV">#REF!</definedName>
    <definedName name="_GOTO_FO56__RV_" localSheetId="2">#REF!</definedName>
    <definedName name="_GOTO_FO56__RV_" localSheetId="1">#REF!</definedName>
    <definedName name="_GOTO_FO56__RV_">#REF!</definedName>
    <definedName name="_h">#REF!</definedName>
    <definedName name="_HOME__GOTO_M14" localSheetId="2">#REF!</definedName>
    <definedName name="_HOME__GOTO_M14" localSheetId="1">#REF!</definedName>
    <definedName name="_HOME__GOTO_M14">#REF!</definedName>
    <definedName name="_int06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int06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ey1" localSheetId="2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hidden="1">#REF!</definedName>
    <definedName name="_nt06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nt06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rder1" hidden="1">255</definedName>
    <definedName name="_Order2" hidden="1">0</definedName>
    <definedName name="_Parse_In" localSheetId="2" hidden="1">'[4]01.11.2004'!#REF!</definedName>
    <definedName name="_Parse_In" localSheetId="1" hidden="1">'[4]01.11.2004'!#REF!</definedName>
    <definedName name="_Parse_In" hidden="1">'[4]01.11.2004'!#REF!</definedName>
    <definedName name="_PCC1" localSheetId="2">#REF!</definedName>
    <definedName name="_PCC1" localSheetId="1">#REF!</definedName>
    <definedName name="_PCC1">#REF!</definedName>
    <definedName name="_PCC2" localSheetId="2">#REF!</definedName>
    <definedName name="_PCC2" localSheetId="1">#REF!</definedName>
    <definedName name="_PCC2">#REF!</definedName>
    <definedName name="_PKS1" localSheetId="2">#REF!</definedName>
    <definedName name="_PKS1" localSheetId="1">#REF!</definedName>
    <definedName name="_PKS1">#REF!</definedName>
    <definedName name="_PKS2" localSheetId="2">#REF!</definedName>
    <definedName name="_PKS2" localSheetId="1">#REF!</definedName>
    <definedName name="_PKS2">#REF!</definedName>
    <definedName name="_PKS3" localSheetId="2">#REF!</definedName>
    <definedName name="_PKS3" localSheetId="1">#REF!</definedName>
    <definedName name="_PKS3">#REF!</definedName>
    <definedName name="_PKS4" localSheetId="2">#REF!</definedName>
    <definedName name="_PKS4" localSheetId="1">#REF!</definedName>
    <definedName name="_PKS4">#REF!</definedName>
    <definedName name="_PLF__R__R___ES" localSheetId="2">#REF!</definedName>
    <definedName name="_PLF__R__R___ES" localSheetId="1">#REF!</definedName>
    <definedName name="_PLF__R__R___ES">#REF!</definedName>
    <definedName name="_rcd" hidden="1">[10]CE!#REF!</definedName>
    <definedName name="_Regression_Int" hidden="1">1</definedName>
    <definedName name="_RV_DOWN_6__LEF" localSheetId="2">#REF!</definedName>
    <definedName name="_RV_DOWN_6__LEF" localSheetId="1">#REF!</definedName>
    <definedName name="_RV_DOWN_6__LEF">#REF!</definedName>
    <definedName name="_SCH6" localSheetId="2">'[11]04REL'!#REF!</definedName>
    <definedName name="_SCH6" localSheetId="1">'[11]04REL'!#REF!</definedName>
    <definedName name="_SCH6">'[11]04REL'!#REF!</definedName>
    <definedName name="_Sort" localSheetId="2" hidden="1">#REF!</definedName>
    <definedName name="_Sort" localSheetId="1" hidden="1">#REF!</definedName>
    <definedName name="_Sort" hidden="1">#REF!</definedName>
    <definedName name="_SUM_DI14..DI21" localSheetId="2">#REF!</definedName>
    <definedName name="_SUM_DI14..DI21" localSheetId="1">#REF!</definedName>
    <definedName name="_SUM_DI14..DI21">#REF!</definedName>
    <definedName name="_SUM_DI22..DI29" localSheetId="2">#REF!</definedName>
    <definedName name="_SUM_DI22..DI29" localSheetId="1">#REF!</definedName>
    <definedName name="_SUM_DI22..DI29">#REF!</definedName>
    <definedName name="_Table1_Out" localSheetId="2" hidden="1">'[4]01.11.2004'!#REF!</definedName>
    <definedName name="_Table1_Out" localSheetId="1" hidden="1">'[4]01.11.2004'!#REF!</definedName>
    <definedName name="_Table1_Out" hidden="1">'[4]01.11.2004'!#REF!</definedName>
    <definedName name="_U__END__U__D__" localSheetId="2">#REF!</definedName>
    <definedName name="_U__END__U__D__" localSheetId="1">#REF!</definedName>
    <definedName name="_U__END__U__D__">#REF!</definedName>
    <definedName name="_U__U__END__U__" localSheetId="2">#REF!</definedName>
    <definedName name="_U__U__END__U__" localSheetId="1">#REF!</definedName>
    <definedName name="_U__U__END__U__">#REF!</definedName>
    <definedName name="_U__U__U__U__U_" localSheetId="2">#REF!</definedName>
    <definedName name="_U__U__U__U__U_" localSheetId="1">#REF!</definedName>
    <definedName name="_U__U__U__U__U_">#REF!</definedName>
    <definedName name="_VAL3">'[7]x-rate'!$A$2:$B$11</definedName>
    <definedName name="_WGPD_GOTO_CO10" localSheetId="2">#REF!</definedName>
    <definedName name="_WGPD_GOTO_CO10" localSheetId="1">#REF!</definedName>
    <definedName name="_WGPD_GOTO_CO10">#REF!</definedName>
    <definedName name="_wrn1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wrn1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 localSheetId="2">#REF!</definedName>
    <definedName name="_ZP1" localSheetId="1">#REF!</definedName>
    <definedName name="_ZP1">#REF!</definedName>
    <definedName name="_ZP2" localSheetId="2">#REF!</definedName>
    <definedName name="_ZP2" localSheetId="1">#REF!</definedName>
    <definedName name="_ZP2">#REF!</definedName>
    <definedName name="_ZP3" localSheetId="2">#REF!</definedName>
    <definedName name="_ZP3" localSheetId="1">#REF!</definedName>
    <definedName name="_ZP3">#REF!</definedName>
    <definedName name="_ZP4" localSheetId="2">#REF!</definedName>
    <definedName name="_ZP4" localSheetId="1">#REF!</definedName>
    <definedName name="_ZP4">#REF!</definedName>
    <definedName name="A" localSheetId="2">#REF!</definedName>
    <definedName name="A" localSheetId="1">#REF!</definedName>
    <definedName name="A">#REF!</definedName>
    <definedName name="AC">[12]Details!$D$187</definedName>
    <definedName name="Access_Button" hidden="1">"PJTFINAL_F02F11_List"</definedName>
    <definedName name="AccessDatabase" hidden="1">"C:\jhp2\JHP\AES\PJTFINAL.mdb"</definedName>
    <definedName name="adfad">'[13]Instruction Sheet'!$E$35</definedName>
    <definedName name="ADL.63">[14]Addl.40!$A$38:$I$284</definedName>
    <definedName name="ADTL">[15]BS!$A$1</definedName>
    <definedName name="anand">[16]Sheet3!$D$7</definedName>
    <definedName name="anx">'[17]Clause 9'!$A$1</definedName>
    <definedName name="aps">'[18]a-4'!$E$38</definedName>
    <definedName name="arrintrst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rrintrst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 hidden="1">[19]CE!#REF!</definedName>
    <definedName name="ASDASD123" hidden="1">[19]CE!#REF!</definedName>
    <definedName name="asdf" localSheetId="2">'[20]04REL'!#REF!</definedName>
    <definedName name="asdf" localSheetId="1">'[20]04REL'!#REF!</definedName>
    <definedName name="asdf">'[20]04REL'!#REF!</definedName>
    <definedName name="ASSESSMENT_YEAR____1998___99">"tds"</definedName>
    <definedName name="asset">[21]Title!$C$10</definedName>
    <definedName name="asset1">[22]Sheet2!$A$2:$AH$1408</definedName>
    <definedName name="AsstYr">[23]Masters!$C$34</definedName>
    <definedName name="AuBhu0910">[24]Assumption_PwC!$D$7</definedName>
    <definedName name="AuBhu1011">[24]Assumption_PwC!$E$7</definedName>
    <definedName name="AuCha0910">[24]Assumption_PwC!$D$8</definedName>
    <definedName name="AV" localSheetId="2">#REF!</definedName>
    <definedName name="AV" localSheetId="1">#REF!</definedName>
    <definedName name="AV">#REF!</definedName>
    <definedName name="ay">'[17]Clause 9'!$A$4</definedName>
    <definedName name="B">#REF!</definedName>
    <definedName name="B5210MW">#REF!</definedName>
    <definedName name="bb">[25]Variables!$B$4</definedName>
    <definedName name="BEx1XOKSCH78XQ00HOGFX0N9SLC7" hidden="1">[26]Table!$I$10:$J$10</definedName>
    <definedName name="BEx3NTRMB84K05E46MCYRB8QQT83" hidden="1">[26]Table!$I$8:$J$8</definedName>
    <definedName name="BEx3OKL6MQZ2Z7V64B8XBNQ35ZWK" hidden="1">[26]Graph!$F$10:$G$10</definedName>
    <definedName name="BEx5F6V5LEI66Q6Y30F8WKLZFUSK" hidden="1">[26]Table!$F$11:$G$11</definedName>
    <definedName name="BEx7BVRRP386BTN6RK71NTH0RGJV" hidden="1">[26]Table!$F$9:$G$9</definedName>
    <definedName name="BEx7F8UO9IZN4BT6DVP7G692YK2M" hidden="1">[26]Table!$F$15:$AD$54</definedName>
    <definedName name="BEx95TH7X8DDKZ4IM9M8FNR4Z4BT" hidden="1">[26]Graph!$F$11:$G$11</definedName>
    <definedName name="BEx96H03FSI9F2VGN1Q7TPFWHHSV" hidden="1">[26]Table!$I$6:$J$6</definedName>
    <definedName name="BEx97F651DTPEIXNL9PU1DDPQJ3J" hidden="1">[26]Table!$J$2:$K$2</definedName>
    <definedName name="BExB7Y8L9DM8DN9P8OSBA1IJDZND" hidden="1">[26]Table!$F$10:$G$10</definedName>
    <definedName name="BExBAUZD05VYQHAZRRRU1U95MFC2" hidden="1">[26]Graph!$I$10:$J$10</definedName>
    <definedName name="BExCVRIIBOGYLXPN6CSPOE4UDMFA" hidden="1">[26]Graph!$I$8:$J$8</definedName>
    <definedName name="BExET7ZSDYQ0C5WX1FP1ZA4HZMZI" hidden="1">[26]Graph!$F$7:$G$7</definedName>
    <definedName name="BExGU8W4X1J4UP329AB4G708DE5V" hidden="1">[26]Graph!$I$6:$J$6</definedName>
    <definedName name="BExH0IKFD2XZ2IUBJMAUE9E64HPN" hidden="1">[26]Table!$I$11:$J$11</definedName>
    <definedName name="BExINXLVVQ29UXQYVRLYNF88CV1Q" hidden="1">[26]Graph!$I$9:$J$9</definedName>
    <definedName name="BExIOQJ15X871R5JB8TQK2Z5HAIE" hidden="1">[26]Table!$I$9:$J$9</definedName>
    <definedName name="BExMK8GNVLQNRGKY522KFHNRBWHH" hidden="1">[26]Graph!$F$9:$G$9</definedName>
    <definedName name="BExOKO34TA9XYUZZCXN78ABZR4X3" hidden="1">[26]Graph!$I$11:$J$11</definedName>
    <definedName name="BExQ7NUC0NYZM41F4MA8OXQZY3B3" hidden="1">[26]Table!$F$8:$G$8</definedName>
    <definedName name="BExTW06U9LH6ONWWJG2JT2IE7FHL" hidden="1">[26]Graph!$C$15:$D$24</definedName>
    <definedName name="BExU3RIAP478GJ8A7T5UZ359QZ07" hidden="1">[26]Graph!$F$6:$G$6</definedName>
    <definedName name="BExUD90JKWQMHVOZT5ZCEIHU9AOT" hidden="1">[26]Table!$F$6:$G$6</definedName>
    <definedName name="BExW1QV7KYMNIHVF5MC7H059DW4K" hidden="1">[26]Table!$C$15:$D$24</definedName>
    <definedName name="BExXSSA382M6V21QBI1MUU12UIRU" hidden="1">[26]Graph!$I$7:$J$7</definedName>
    <definedName name="BExXY0XT6GJE3MTRO04N33LOBYO1" hidden="1">[26]Table!$F$7:$G$7</definedName>
    <definedName name="BExY17FABGPJJ2J9XI5X53R8O7JR" hidden="1">[26]Graph!$F$8:$G$8</definedName>
    <definedName name="BExY17KKZ7QY5ESCFC2U053SPI6J" hidden="1">[26]Table!$E$1:$E$1</definedName>
    <definedName name="BExY51FNC1LPQCN87SH9EXI7ZTSQ" hidden="1">[26]Table!$G$2:$H$2</definedName>
    <definedName name="BG_Del" hidden="1">15</definedName>
    <definedName name="BG_Ins" hidden="1">4</definedName>
    <definedName name="BG_Mod" hidden="1">6</definedName>
    <definedName name="BhuResLife">[27]Assumptions!$B$35</definedName>
    <definedName name="Bhus45ResLife16">'[28]Inputs &amp; Assumptions'!$D$14</definedName>
    <definedName name="Bhusawal3BL17">'[29]Balance Life'!$N$45</definedName>
    <definedName name="BhusResLife16">'[28]Inputs &amp; Assumptions'!$B$3</definedName>
    <definedName name="BhusResLife17">'[28]Inputs &amp; Assumptions'!$G$16</definedName>
    <definedName name="BSDateSF">[23]Masters!$C$28</definedName>
    <definedName name="Bsl3Reslife18">[30]Sheet1!$O$45</definedName>
    <definedName name="C_Data_1" localSheetId="2">'[31]2000-01'!#REF!</definedName>
    <definedName name="C_Data_1" localSheetId="1">'[31]2000-01'!#REF!</definedName>
    <definedName name="C_Data_1">'[31]2000-01'!#REF!</definedName>
    <definedName name="C_Data_2" localSheetId="2">'[31]2000-01'!#REF!</definedName>
    <definedName name="C_Data_2" localSheetId="1">'[31]2000-01'!#REF!</definedName>
    <definedName name="C_Data_2">'[31]2000-01'!#REF!</definedName>
    <definedName name="CASH">'[32]Balance Sheet'!$J$62</definedName>
    <definedName name="ChanResLife16">'[28]Inputs &amp; Assumptions'!$B$4</definedName>
    <definedName name="ChaResLife">[27]Assumptions!$B$36</definedName>
    <definedName name="ChartingArea">'[33]PL6-Revenue Bridge'!$A$6:$A$21,'[33]PL6-Revenue Bridge'!$E$6:$K$21</definedName>
    <definedName name="checkarea">[34]Settings!$E$1:$E$65536</definedName>
    <definedName name="CM10_C_RIGHT___" localSheetId="2">#REF!</definedName>
    <definedName name="CM10_C_RIGHT___" localSheetId="1">#REF!</definedName>
    <definedName name="CM10_C_RIGHT___">#REF!</definedName>
    <definedName name="cmb_Per10080G.StateCode">'[35]80G'!$B$84:$B$119</definedName>
    <definedName name="CMH" localSheetId="2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H" localSheetId="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'[17]Clause 9'!$A$2</definedName>
    <definedName name="CoAdd">[23]Masters!$C$4</definedName>
    <definedName name="CoName">[23]Masters!$C$3</definedName>
    <definedName name="conf_balamended" localSheetId="2" hidden="1">{#N/A,#N/A,FALSE,"PMTABB";#N/A,#N/A,FALSE,"PMTABB"}</definedName>
    <definedName name="conf_balamended" localSheetId="1" hidden="1">{#N/A,#N/A,FALSE,"PMTABB";#N/A,#N/A,FALSE,"PMTABB"}</definedName>
    <definedName name="conf_balamended" hidden="1">{#N/A,#N/A,FALSE,"PMTABB";#N/A,#N/A,FALSE,"PMTABB"}</definedName>
    <definedName name="CoStatus">[23]Masters!$C$7</definedName>
    <definedName name="curra">[36]Title!$G$11</definedName>
    <definedName name="CURRAPPLI">[34]Settings!$E$9</definedName>
    <definedName name="Currency">'[6]x-rate'!$A$2:$B$10</definedName>
    <definedName name="CV" localSheetId="2">#REF!</definedName>
    <definedName name="CV" localSheetId="1">#REF!</definedName>
    <definedName name="CV">#REF!</definedName>
    <definedName name="cwedkwqnb" localSheetId="2">#REF!</definedName>
    <definedName name="cwedkwqnb" localSheetId="1">#REF!</definedName>
    <definedName name="cwedkwqnb">#REF!</definedName>
    <definedName name="CY">[37]NP!$K$1</definedName>
    <definedName name="D" localSheetId="2">#REF!</definedName>
    <definedName name="D" localSheetId="1">#REF!</definedName>
    <definedName name="D">#REF!</definedName>
    <definedName name="_xlnm.Database" localSheetId="2">#REF!</definedName>
    <definedName name="_xlnm.Database" localSheetId="1">#REF!</definedName>
    <definedName name="_xlnm.Database">#REF!</definedName>
    <definedName name="Date">[15]BS!$C$1</definedName>
    <definedName name="dd">'[38]Main Bs'!$M$3</definedName>
    <definedName name="dds">#REF!</definedName>
    <definedName name="Debt_Pct">[39]Assumptions!$B$13</definedName>
    <definedName name="dec01SchV">[40]sep01!$A$1:$L$51</definedName>
    <definedName name="DEDUCTION">[41]deduction!$B$1:$I$87</definedName>
    <definedName name="Depreciation" localSheetId="2" hidden="1">{"'Detail Summary'!$A$1:$F$83"}</definedName>
    <definedName name="Depreciation" localSheetId="1" hidden="1">{"'Detail Summary'!$A$1:$F$83"}</definedName>
    <definedName name="Depreciation" hidden="1">{"'Detail Summary'!$A$1:$F$83"}</definedName>
    <definedName name="dfd">#REF!</definedName>
    <definedName name="DLYREVIEW" localSheetId="2">#REF!</definedName>
    <definedName name="DLYREVIEW" localSheetId="1">#REF!</definedName>
    <definedName name="DLYREVIEW">#REF!</definedName>
    <definedName name="dpc">'[42]dpc cost'!$D$1</definedName>
    <definedName name="ds" localSheetId="2">#REF!</definedName>
    <definedName name="ds" localSheetId="1">#REF!</definedName>
    <definedName name="ds">#REF!</definedName>
    <definedName name="dsf">#REF!</definedName>
    <definedName name="e" localSheetId="2" hidden="1">{"'Detail Summary'!$A$1:$F$83"}</definedName>
    <definedName name="e" localSheetId="1" hidden="1">{"'Detail Summary'!$A$1:$F$83"}</definedName>
    <definedName name="e" hidden="1">{"'Detail Summary'!$A$1:$F$83"}</definedName>
    <definedName name="E_315MVA_Addl_Page1" localSheetId="2">#REF!</definedName>
    <definedName name="E_315MVA_Addl_Page1" localSheetId="1">#REF!</definedName>
    <definedName name="E_315MVA_Addl_Page1">#REF!</definedName>
    <definedName name="E_315MVA_Addl_Page2" localSheetId="2">#REF!</definedName>
    <definedName name="E_315MVA_Addl_Page2" localSheetId="1">#REF!</definedName>
    <definedName name="E_315MVA_Addl_Page2">#REF!</definedName>
    <definedName name="Erai_level">[43]Level_qty!$B$8:$C$528</definedName>
    <definedName name="Esc_AGExp">[44]Assumptions!$B$4</definedName>
    <definedName name="Esc_Coal">[39]Assumptions!$B$6</definedName>
    <definedName name="Esc_DomGas">[39]Assumptions!$B$8</definedName>
    <definedName name="Esc_EmpExp">[39]Assumptions!$B$3</definedName>
    <definedName name="Esc_LNGas">[39]Assumptions!$B$9</definedName>
    <definedName name="Esc_Oil">[39]Assumptions!$B$7</definedName>
    <definedName name="Esc_OtherIncome">[39]Assumptions!$B$14</definedName>
    <definedName name="Esc_OtherVarCharge">[39]Assumptions!$B$10</definedName>
    <definedName name="Esc_RMExp">[44]Assumptions!$B$5</definedName>
    <definedName name="EscAGExp" localSheetId="2">#REF!</definedName>
    <definedName name="EscAGExp" localSheetId="1">#REF!</definedName>
    <definedName name="EscAGExp">#REF!</definedName>
    <definedName name="EscCoal" localSheetId="2">#REF!</definedName>
    <definedName name="EscCoal" localSheetId="1">#REF!</definedName>
    <definedName name="EscCoal">#REF!</definedName>
    <definedName name="EscDomGas" localSheetId="2">#REF!</definedName>
    <definedName name="EscDomGas" localSheetId="1">#REF!</definedName>
    <definedName name="EscDomGas">#REF!</definedName>
    <definedName name="EscEmpExp" localSheetId="2">#REF!</definedName>
    <definedName name="EscEmpExp" localSheetId="1">#REF!</definedName>
    <definedName name="EscEmpExp">#REF!</definedName>
    <definedName name="EscLNGas" localSheetId="2">#REF!</definedName>
    <definedName name="EscLNGas" localSheetId="1">#REF!</definedName>
    <definedName name="EscLNGas">#REF!</definedName>
    <definedName name="EscOil" localSheetId="2">#REF!</definedName>
    <definedName name="EscOil" localSheetId="1">#REF!</definedName>
    <definedName name="EscOil">#REF!</definedName>
    <definedName name="EscOM" localSheetId="2">#REF!</definedName>
    <definedName name="EscOM" localSheetId="1">#REF!</definedName>
    <definedName name="EscOM">#REF!</definedName>
    <definedName name="EscOM10" localSheetId="2">#REF!</definedName>
    <definedName name="EscOM10" localSheetId="1">#REF!</definedName>
    <definedName name="EscOM10">#REF!</definedName>
    <definedName name="EscOM11" localSheetId="2">#REF!</definedName>
    <definedName name="EscOM11" localSheetId="1">#REF!</definedName>
    <definedName name="EscOM11">#REF!</definedName>
    <definedName name="EscOM12" localSheetId="2">#REF!</definedName>
    <definedName name="EscOM12" localSheetId="1">#REF!</definedName>
    <definedName name="EscOM12">#REF!</definedName>
    <definedName name="EscOM13" localSheetId="2">#REF!</definedName>
    <definedName name="EscOM13" localSheetId="1">#REF!</definedName>
    <definedName name="EscOM13">#REF!</definedName>
    <definedName name="EscOMMYT" localSheetId="2">#REF!</definedName>
    <definedName name="EscOMMYT" localSheetId="1">#REF!</definedName>
    <definedName name="EscOMMYT">#REF!</definedName>
    <definedName name="EscOMMYTMERC" localSheetId="2">#REF!</definedName>
    <definedName name="EscOMMYTMERC" localSheetId="1">#REF!</definedName>
    <definedName name="EscOMMYTMERC">#REF!</definedName>
    <definedName name="EscOtherIncome" localSheetId="2">#REF!</definedName>
    <definedName name="EscOtherIncome" localSheetId="1">#REF!</definedName>
    <definedName name="EscOtherIncome">#REF!</definedName>
    <definedName name="EscOtherVarCharge" localSheetId="2">#REF!</definedName>
    <definedName name="EscOtherVarCharge" localSheetId="1">#REF!</definedName>
    <definedName name="EscOtherVarCharge">#REF!</definedName>
    <definedName name="EscRMExp" localSheetId="2">#REF!</definedName>
    <definedName name="EscRMExp" localSheetId="1">#REF!</definedName>
    <definedName name="EscRMExp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localSheetId="2" hidden="1">{"'Sheet1'!$A$4386:$N$4591"}</definedName>
    <definedName name="exc" localSheetId="1" hidden="1">{"'Sheet1'!$A$4386:$N$4591"}</definedName>
    <definedName name="exc" hidden="1">{"'Sheet1'!$A$4386:$N$4591"}</definedName>
    <definedName name="f">'[45]Inputs &amp; Assumptions'!$D$14</definedName>
    <definedName name="FAX" localSheetId="2">#REF!</definedName>
    <definedName name="FAX" localSheetId="1">#REF!</definedName>
    <definedName name="FAX">#REF!</definedName>
    <definedName name="fdfd">'[46]Balance Life'!$N$52</definedName>
    <definedName name="ff">#REF!</definedName>
    <definedName name="FinCharge">[39]Assumptions!$B$25</definedName>
    <definedName name="FIXEDASSETS">[47]Cons!$B$2:$L$33</definedName>
    <definedName name="FPY">[37]NP!$L$2</definedName>
    <definedName name="fsffg">#REF!</definedName>
    <definedName name="Fuel_Exp_CY" localSheetId="2">#REF!</definedName>
    <definedName name="Fuel_Exp_CY" localSheetId="1">#REF!</definedName>
    <definedName name="Fuel_Exp_CY">#REF!</definedName>
    <definedName name="Fuel_Exp_EY" localSheetId="2">#REF!</definedName>
    <definedName name="Fuel_Exp_EY" localSheetId="1">#REF!</definedName>
    <definedName name="Fuel_Exp_EY">#REF!</definedName>
    <definedName name="Fuel_Exp_PY" localSheetId="2">#REF!</definedName>
    <definedName name="Fuel_Exp_PY" localSheetId="1">#REF!</definedName>
    <definedName name="Fuel_Exp_PY">#REF!</definedName>
    <definedName name="Function">[48]Instruction!$C$14</definedName>
    <definedName name="FY">[37]NP!$K$2</definedName>
    <definedName name="gdfgg">#REF!</definedName>
    <definedName name="geg" localSheetId="2">#REF!</definedName>
    <definedName name="geg" localSheetId="1">#REF!</definedName>
    <definedName name="geg">#REF!</definedName>
    <definedName name="gk0901int" localSheetId="2" hidden="1">{#N/A,#N/A,FALSE,"PMTABB";#N/A,#N/A,FALSE,"PMTABB"}</definedName>
    <definedName name="gk0901int" localSheetId="1" hidden="1">{#N/A,#N/A,FALSE,"PMTABB";#N/A,#N/A,FALSE,"PMTABB"}</definedName>
    <definedName name="gk0901int" hidden="1">{#N/A,#N/A,FALSE,"PMTABB";#N/A,#N/A,FALSE,"PMTABB"}</definedName>
    <definedName name="GR" localSheetId="2">#REF!</definedName>
    <definedName name="GR" localSheetId="1">#REF!</definedName>
    <definedName name="GR">#REF!</definedName>
    <definedName name="hghg">#REF!</definedName>
    <definedName name="hh" localSheetId="2" hidden="1">{"'Detail Summary'!$A$1:$F$83"}</definedName>
    <definedName name="hh" localSheetId="1" hidden="1">{"'Detail Summary'!$A$1:$F$83"}</definedName>
    <definedName name="hh" hidden="1">{"'Detail Summary'!$A$1:$F$83"}</definedName>
    <definedName name="HTML_CodePage" hidden="1">1252</definedName>
    <definedName name="HTML_Control" localSheetId="2" hidden="1">{"'Sheet1'!$A$4386:$N$4591"}</definedName>
    <definedName name="HTML_Control" localSheetId="1" hidden="1">{"'Sheet1'!$A$4386:$N$4591"}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droResLife">[27]Assumptions!$B$44</definedName>
    <definedName name="HydroResLife16">'[28]Inputs &amp; Assumptions'!$D$12</definedName>
    <definedName name="ICRP">'[49]16.IC-RP list'!$C$6:$C$524</definedName>
    <definedName name="icrplist">'[50]IC-RP list'!$C$4:$C$500</definedName>
    <definedName name="Inflationfactor">'[28]Inputs &amp; Assumptions'!$P$47</definedName>
    <definedName name="Insurance_money_received">SUM('[51]Interest 30-11-01 not PA 7%'!$E$151:$E$152)</definedName>
    <definedName name="interest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[27]Assumptions!$B$1</definedName>
    <definedName name="Interest_rate_for_working_capital___FY15">[27]Assumptions!$B$2</definedName>
    <definedName name="Interest_rate_for_working_capital___FY16">[27]Assumptions!$B$2</definedName>
    <definedName name="Interest_rate_for_working_capital___FY17">[27]Assumptions!$B$25</definedName>
    <definedName name="Interest_rate_for_working_capital___FY18">[27]Assumptions!$B$26</definedName>
    <definedName name="Interest_rate_for_working_capital___FY19">[27]Assumptions!$B$27</definedName>
    <definedName name="Interest_rate_for_working_capital___FY20">[27]Assumptions!$B$28</definedName>
    <definedName name="InterestrateforworkingcapitalFY15" localSheetId="2">#REF!</definedName>
    <definedName name="InterestrateforworkingcapitalFY15" localSheetId="1">#REF!</definedName>
    <definedName name="InterestrateforworkingcapitalFY15">#REF!</definedName>
    <definedName name="IntRate_11">[39]Assumptions!$B$11</definedName>
    <definedName name="IntRate_12">[39]Assumptions!$B$12</definedName>
    <definedName name="IntRate_WC">[24]Assumptions!$B$16</definedName>
    <definedName name="IntRate_WC10">[39]Assumptions!$B$16</definedName>
    <definedName name="IntRate_WC11">[39]Assumptions!$B$17</definedName>
    <definedName name="IntRate_WC12">[39]Assumptions!$B$18</definedName>
    <definedName name="IntRate12" localSheetId="2">#REF!</definedName>
    <definedName name="IntRate12" localSheetId="1">#REF!</definedName>
    <definedName name="IntRate12">#REF!</definedName>
    <definedName name="IntRate13" localSheetId="2">#REF!</definedName>
    <definedName name="IntRate13" localSheetId="1">#REF!</definedName>
    <definedName name="IntRate13">#REF!</definedName>
    <definedName name="IntRate14" localSheetId="2">#REF!</definedName>
    <definedName name="IntRate14" localSheetId="1">#REF!</definedName>
    <definedName name="IntRate14">#REF!</definedName>
    <definedName name="IntRate15" localSheetId="2">#REF!</definedName>
    <definedName name="IntRate15" localSheetId="1">#REF!</definedName>
    <definedName name="IntRate15">#REF!</definedName>
    <definedName name="IntRateWC11">[52]Assumptions!$B$3</definedName>
    <definedName name="IntRateWC12" localSheetId="2">#REF!</definedName>
    <definedName name="IntRateWC12" localSheetId="1">#REF!</definedName>
    <definedName name="IntRateWC12">#REF!</definedName>
    <definedName name="IntRateWC13" localSheetId="2">#REF!</definedName>
    <definedName name="IntRateWC13" localSheetId="1">#REF!</definedName>
    <definedName name="IntRateWC13">#REF!</definedName>
    <definedName name="IntRateWC14" localSheetId="2">#REF!</definedName>
    <definedName name="IntRateWC14" localSheetId="1">#REF!</definedName>
    <definedName name="IntRateWC14">#REF!</definedName>
    <definedName name="IntRateWC15" localSheetId="2">#REF!</definedName>
    <definedName name="IntRateWC15" localSheetId="1">#REF!</definedName>
    <definedName name="IntRateWC15">#REF!</definedName>
    <definedName name="IntRateWC17" localSheetId="2">#REF!</definedName>
    <definedName name="IntRateWC17" localSheetId="1">#REF!</definedName>
    <definedName name="IntRateWC17">#REF!</definedName>
    <definedName name="IntRateWC18" localSheetId="2">#REF!</definedName>
    <definedName name="IntRateWC18" localSheetId="1">#REF!</definedName>
    <definedName name="IntRateWC18">#REF!</definedName>
    <definedName name="IntRateWC19" localSheetId="2">#REF!</definedName>
    <definedName name="IntRateWC19" localSheetId="1">#REF!</definedName>
    <definedName name="IntRateWC19">#REF!</definedName>
    <definedName name="IntRateWC20" localSheetId="2">#REF!</definedName>
    <definedName name="IntRateWC20" localSheetId="1">#REF!</definedName>
    <definedName name="IntRateWC20">#REF!</definedName>
    <definedName name="Intt_Charge_cY" localSheetId="2">#REF!,#REF!</definedName>
    <definedName name="Intt_Charge_cY" localSheetId="1">#REF!,#REF!</definedName>
    <definedName name="Intt_Charge_cY">#REF!,#REF!</definedName>
    <definedName name="Intt_Charge_cy_1">'[53]A 3.7'!$H$35,'[53]A 3.7'!$H$44</definedName>
    <definedName name="Intt_Charge_eY" localSheetId="2">#REF!,#REF!</definedName>
    <definedName name="Intt_Charge_eY" localSheetId="1">#REF!,#REF!</definedName>
    <definedName name="Intt_Charge_eY">#REF!,#REF!</definedName>
    <definedName name="Intt_Charge_ey_1">'[53]A 3.7'!$I$35,'[53]A 3.7'!$I$44</definedName>
    <definedName name="Intt_Charge_PY" localSheetId="2">#REF!,#REF!</definedName>
    <definedName name="Intt_Charge_PY" localSheetId="1">#REF!,#REF!</definedName>
    <definedName name="Intt_Charge_PY">#REF!,#REF!</definedName>
    <definedName name="Intt_Charge_py_1">'[53]A 3.7'!$G$35,'[53]A 3.7'!$G$44</definedName>
    <definedName name="INVEST">#N/A</definedName>
    <definedName name="iowc16">'[28]Inputs &amp; Assumptions'!$M$40</definedName>
    <definedName name="iowc17onwards">'[28]Inputs &amp; Assumptions'!$M$41</definedName>
    <definedName name="Iowc18">'[28]Inputs &amp; Assumptions'!$M$42</definedName>
    <definedName name="Iowc19onwards">'[28]Inputs &amp; Assumptions'!$M$43</definedName>
    <definedName name="IsCircular" localSheetId="2">#REF!</definedName>
    <definedName name="IsCircular" localSheetId="1">#REF!</definedName>
    <definedName name="IsCircular">#REF!</definedName>
    <definedName name="ITEM_NO">"stock"</definedName>
    <definedName name="K2000_">#N/A</definedName>
    <definedName name="Kha5ResLife">[27]Assumptions!$B$45</definedName>
    <definedName name="Khap5ResLife16">'[28]Inputs &amp; Assumptions'!$D$13</definedName>
    <definedName name="khaperkheda" localSheetId="2">#REF!</definedName>
    <definedName name="khaperkheda" localSheetId="1">#REF!</definedName>
    <definedName name="khaperkheda">#REF!</definedName>
    <definedName name="KhapResLife16">'[28]Inputs &amp; Assumptions'!$D$7</definedName>
    <definedName name="KhaResLife">[27]Assumptions!$B$39</definedName>
    <definedName name="KoraResLife16">'[28]Inputs &amp; Assumptions'!$D$8</definedName>
    <definedName name="KoraResLife17">'[28]Inputs &amp; Assumptions'!$G$17</definedName>
    <definedName name="KorResLife">[27]Assumptions!$B$40</definedName>
    <definedName name="L_Adjust">[54]Links!$H$1:$H$65536</definedName>
    <definedName name="L_AJE_Tot">[54]Links!$G$1:$G$65536</definedName>
    <definedName name="L_CY_Beg">[54]Links!$F$1:$F$65536</definedName>
    <definedName name="L_CY_End">[54]Links!$J$1:$J$65536</definedName>
    <definedName name="L_PY_End">[54]Links!$K$1:$K$65536</definedName>
    <definedName name="L_RJE_Tot">[54]Links!$I$1:$I$65536</definedName>
    <definedName name="LAC">'[55]Trial Balance - MARCH 2006'!$I$2</definedName>
    <definedName name="Last_Row">#N/A</definedName>
    <definedName name="Lease_Rent_Received">"income"</definedName>
    <definedName name="List_1">'[56]Long-Term Borrowings'!$K$2:$K$3</definedName>
    <definedName name="LTR_M_NEW" localSheetId="2">#REF!</definedName>
    <definedName name="LTR_M_NEW" localSheetId="1">#REF!</definedName>
    <definedName name="LTR_M_NEW">#REF!</definedName>
    <definedName name="LTR_MOR" localSheetId="2">#REF!</definedName>
    <definedName name="LTR_MOR" localSheetId="1">#REF!</definedName>
    <definedName name="LTR_MOR">#REF!</definedName>
    <definedName name="m">'[57]3.Grouping - Profit &amp; Loss(mio)'!$C$1</definedName>
    <definedName name="mc">'[58]Clause 9'!$A$4</definedName>
    <definedName name="MethodAcc">[23]Masters!$C$46</definedName>
    <definedName name="MHM">[12]Details!$D$156</definedName>
    <definedName name="MONTH" localSheetId="2">#REF!</definedName>
    <definedName name="MONTH" localSheetId="1">#REF!</definedName>
    <definedName name="MONTH">#REF!</definedName>
    <definedName name="MStVal">[23]Masters!$C$47</definedName>
    <definedName name="name">[59]Params!$B$1</definedName>
    <definedName name="NashResLife16">'[28]Inputs &amp; Assumptions'!$D$9</definedName>
    <definedName name="NasResLife">[27]Assumptions!$B$41</definedName>
    <definedName name="NatureBusiness">[23]Masters!$C$45</definedName>
    <definedName name="nbdvqn" localSheetId="2">#REF!</definedName>
    <definedName name="nbdvqn" localSheetId="1">#REF!</definedName>
    <definedName name="nbdvqn">#REF!</definedName>
    <definedName name="NBhusResLife">[27]Assumptions!$B$46</definedName>
    <definedName name="new" localSheetId="2" hidden="1">[60]CE!#REF!</definedName>
    <definedName name="new" localSheetId="1" hidden="1">[60]CE!#REF!</definedName>
    <definedName name="new" hidden="1">[60]CE!#REF!</definedName>
    <definedName name="NParliResLife">[27]Assumptions!$B$38</definedName>
    <definedName name="Number_of_Payments">#N/A</definedName>
    <definedName name="O" localSheetId="2">#REF!</definedName>
    <definedName name="O" localSheetId="1">#REF!</definedName>
    <definedName name="O">#REF!</definedName>
    <definedName name="officeq">[41]addition!$A$1:$G$220</definedName>
    <definedName name="Oil_page" localSheetId="2">#REF!</definedName>
    <definedName name="Oil_page" localSheetId="1">#REF!</definedName>
    <definedName name="Oil_page">#REF!</definedName>
    <definedName name="oxybel_interest">SUM('[18]a-4'!$E$99:$E$102)</definedName>
    <definedName name="p" localSheetId="2">#REF!</definedName>
    <definedName name="p" localSheetId="1">#REF!</definedName>
    <definedName name="p">#REF!</definedName>
    <definedName name="pacf">'[18]a-4'!$E$77</definedName>
    <definedName name="PAGE1" localSheetId="2">#REF!</definedName>
    <definedName name="PAGE1" localSheetId="1">#REF!</definedName>
    <definedName name="PAGE1">#REF!</definedName>
    <definedName name="page10" localSheetId="2">#REF!</definedName>
    <definedName name="page10" localSheetId="1">#REF!</definedName>
    <definedName name="page10">#REF!</definedName>
    <definedName name="PAGE10_6" localSheetId="2">#REF!</definedName>
    <definedName name="PAGE10_6" localSheetId="1">#REF!</definedName>
    <definedName name="PAGE10_6">#REF!</definedName>
    <definedName name="PAGE11" localSheetId="2">#REF!</definedName>
    <definedName name="PAGE11" localSheetId="1">#REF!</definedName>
    <definedName name="PAGE11">#REF!</definedName>
    <definedName name="PAGE11_6" localSheetId="2">#REF!</definedName>
    <definedName name="PAGE11_6" localSheetId="1">#REF!</definedName>
    <definedName name="PAGE11_6">#REF!</definedName>
    <definedName name="PAGE12" localSheetId="2">#REF!</definedName>
    <definedName name="PAGE12" localSheetId="1">#REF!</definedName>
    <definedName name="PAGE12">#REF!</definedName>
    <definedName name="PAGE12_6" localSheetId="2">#REF!</definedName>
    <definedName name="PAGE12_6" localSheetId="1">#REF!</definedName>
    <definedName name="PAGE12_6">#REF!</definedName>
    <definedName name="PAGE13" localSheetId="2">#REF!</definedName>
    <definedName name="PAGE13" localSheetId="1">#REF!</definedName>
    <definedName name="PAGE13">#REF!</definedName>
    <definedName name="PAGE14" localSheetId="2">#REF!</definedName>
    <definedName name="PAGE14" localSheetId="1">#REF!</definedName>
    <definedName name="PAGE14">#REF!</definedName>
    <definedName name="PAGE15" localSheetId="2">#REF!</definedName>
    <definedName name="PAGE15" localSheetId="1">#REF!</definedName>
    <definedName name="PAGE15">#REF!</definedName>
    <definedName name="PAGE16" localSheetId="2">#REF!</definedName>
    <definedName name="PAGE16" localSheetId="1">#REF!</definedName>
    <definedName name="PAGE16">#REF!</definedName>
    <definedName name="PAGE17" localSheetId="2">#REF!</definedName>
    <definedName name="PAGE17" localSheetId="1">#REF!</definedName>
    <definedName name="PAGE17">#REF!</definedName>
    <definedName name="PAGE18" localSheetId="2">#REF!</definedName>
    <definedName name="PAGE18" localSheetId="1">#REF!</definedName>
    <definedName name="PAGE18">#REF!</definedName>
    <definedName name="PAGE19" localSheetId="2">#REF!</definedName>
    <definedName name="PAGE19" localSheetId="1">#REF!</definedName>
    <definedName name="PAGE19">#REF!</definedName>
    <definedName name="PAGE2" localSheetId="2">#REF!</definedName>
    <definedName name="PAGE2" localSheetId="1">#REF!</definedName>
    <definedName name="PAGE2">#REF!</definedName>
    <definedName name="PAGE2_6" localSheetId="2">#REF!</definedName>
    <definedName name="PAGE2_6" localSheetId="1">#REF!</definedName>
    <definedName name="PAGE2_6">#REF!</definedName>
    <definedName name="PAGE20" localSheetId="2">#REF!</definedName>
    <definedName name="PAGE20" localSheetId="1">#REF!</definedName>
    <definedName name="PAGE20">#REF!</definedName>
    <definedName name="PAGE21" localSheetId="2">#REF!</definedName>
    <definedName name="PAGE21" localSheetId="1">#REF!</definedName>
    <definedName name="PAGE21">#REF!</definedName>
    <definedName name="PAGE210" localSheetId="2">#REF!</definedName>
    <definedName name="PAGE210" localSheetId="1">#REF!</definedName>
    <definedName name="PAGE210">#REF!</definedName>
    <definedName name="PAGE22" localSheetId="2">#REF!</definedName>
    <definedName name="PAGE22" localSheetId="1">#REF!</definedName>
    <definedName name="PAGE22">#REF!</definedName>
    <definedName name="PAGE23" localSheetId="2">#REF!</definedName>
    <definedName name="PAGE23" localSheetId="1">#REF!</definedName>
    <definedName name="PAGE23">#REF!</definedName>
    <definedName name="PAGE24" localSheetId="2">#REF!</definedName>
    <definedName name="PAGE24" localSheetId="1">#REF!</definedName>
    <definedName name="PAGE24">#REF!</definedName>
    <definedName name="PAGE25" localSheetId="2">#REF!</definedName>
    <definedName name="PAGE25" localSheetId="1">#REF!</definedName>
    <definedName name="PAGE25">#REF!</definedName>
    <definedName name="PAGE26" localSheetId="2">#REF!</definedName>
    <definedName name="PAGE26" localSheetId="1">#REF!</definedName>
    <definedName name="PAGE26">#REF!</definedName>
    <definedName name="PAGE27" localSheetId="2">#REF!</definedName>
    <definedName name="PAGE27" localSheetId="1">#REF!</definedName>
    <definedName name="PAGE27">#REF!</definedName>
    <definedName name="PAGE28" localSheetId="2">#REF!</definedName>
    <definedName name="PAGE28" localSheetId="1">#REF!</definedName>
    <definedName name="PAGE28">#REF!</definedName>
    <definedName name="PAGE29" localSheetId="2">#REF!</definedName>
    <definedName name="PAGE29" localSheetId="1">#REF!</definedName>
    <definedName name="PAGE29">#REF!</definedName>
    <definedName name="PAGE3" localSheetId="2">#REF!</definedName>
    <definedName name="PAGE3" localSheetId="1">#REF!</definedName>
    <definedName name="PAGE3">#REF!</definedName>
    <definedName name="PAGE3_6" localSheetId="2">#REF!</definedName>
    <definedName name="PAGE3_6" localSheetId="1">#REF!</definedName>
    <definedName name="PAGE3_6">#REF!</definedName>
    <definedName name="PAGE30" localSheetId="2">#REF!</definedName>
    <definedName name="PAGE30" localSheetId="1">#REF!</definedName>
    <definedName name="PAGE30">#REF!</definedName>
    <definedName name="PAGE31" localSheetId="2">#REF!</definedName>
    <definedName name="PAGE31" localSheetId="1">#REF!</definedName>
    <definedName name="PAGE31">#REF!</definedName>
    <definedName name="page34" localSheetId="2">#REF!</definedName>
    <definedName name="page34" localSheetId="1">#REF!</definedName>
    <definedName name="page34">#REF!</definedName>
    <definedName name="Page35" localSheetId="2">#REF!</definedName>
    <definedName name="Page35" localSheetId="1">#REF!</definedName>
    <definedName name="Page35">#REF!</definedName>
    <definedName name="PAGE4" localSheetId="2">#REF!</definedName>
    <definedName name="PAGE4" localSheetId="1">#REF!</definedName>
    <definedName name="PAGE4">#REF!</definedName>
    <definedName name="PAGE4_6" localSheetId="2">#REF!</definedName>
    <definedName name="PAGE4_6" localSheetId="1">#REF!</definedName>
    <definedName name="PAGE4_6">#REF!</definedName>
    <definedName name="PAGE5" localSheetId="2">#REF!</definedName>
    <definedName name="PAGE5" localSheetId="1">#REF!</definedName>
    <definedName name="PAGE5">#REF!</definedName>
    <definedName name="PAGE5_6" localSheetId="2">#REF!</definedName>
    <definedName name="PAGE5_6" localSheetId="1">#REF!</definedName>
    <definedName name="PAGE5_6">#REF!</definedName>
    <definedName name="page50" localSheetId="2">#REF!</definedName>
    <definedName name="page50" localSheetId="1">#REF!</definedName>
    <definedName name="page50">#REF!</definedName>
    <definedName name="page51" localSheetId="2">#REF!</definedName>
    <definedName name="page51" localSheetId="1">#REF!</definedName>
    <definedName name="page51">#REF!</definedName>
    <definedName name="page52" localSheetId="2">#REF!</definedName>
    <definedName name="page52" localSheetId="1">#REF!</definedName>
    <definedName name="page52">#REF!</definedName>
    <definedName name="PAGE6" localSheetId="2">#REF!</definedName>
    <definedName name="PAGE6" localSheetId="1">#REF!</definedName>
    <definedName name="PAGE6">#REF!</definedName>
    <definedName name="PAGE6_6" localSheetId="2">#REF!</definedName>
    <definedName name="PAGE6_6" localSheetId="1">#REF!</definedName>
    <definedName name="PAGE6_6">#REF!</definedName>
    <definedName name="PAGE7" localSheetId="2">#REF!</definedName>
    <definedName name="PAGE7" localSheetId="1">#REF!</definedName>
    <definedName name="PAGE7">#REF!</definedName>
    <definedName name="PAGE7_6" localSheetId="2">#REF!</definedName>
    <definedName name="PAGE7_6" localSheetId="1">#REF!</definedName>
    <definedName name="PAGE7_6">#REF!</definedName>
    <definedName name="PAGE8" localSheetId="2">#REF!</definedName>
    <definedName name="PAGE8" localSheetId="1">#REF!</definedName>
    <definedName name="PAGE8">#REF!</definedName>
    <definedName name="PAGE8_6U1A" localSheetId="2">#REF!</definedName>
    <definedName name="PAGE8_6U1A" localSheetId="1">#REF!</definedName>
    <definedName name="PAGE8_6U1A">#REF!</definedName>
    <definedName name="PAGE8_6U1B" localSheetId="2">#REF!</definedName>
    <definedName name="PAGE8_6U1B" localSheetId="1">#REF!</definedName>
    <definedName name="PAGE8_6U1B">#REF!</definedName>
    <definedName name="PAGE8_6U2A" localSheetId="2">#REF!</definedName>
    <definedName name="PAGE8_6U2A" localSheetId="1">#REF!</definedName>
    <definedName name="PAGE8_6U2A">#REF!</definedName>
    <definedName name="PAGE8_6U2B" localSheetId="2">#REF!</definedName>
    <definedName name="PAGE8_6U2B" localSheetId="1">#REF!</definedName>
    <definedName name="PAGE8_6U2B">#REF!</definedName>
    <definedName name="PAGE8_6U3A" localSheetId="2">#REF!</definedName>
    <definedName name="PAGE8_6U3A" localSheetId="1">#REF!</definedName>
    <definedName name="PAGE8_6U3A">#REF!</definedName>
    <definedName name="PAGE8_6U3B" localSheetId="2">#REF!</definedName>
    <definedName name="PAGE8_6U3B" localSheetId="1">#REF!</definedName>
    <definedName name="PAGE8_6U3B">#REF!</definedName>
    <definedName name="PAGE9" localSheetId="2">#REF!</definedName>
    <definedName name="PAGE9" localSheetId="1">#REF!</definedName>
    <definedName name="PAGE9">#REF!</definedName>
    <definedName name="PAGE9_6" localSheetId="2">#REF!</definedName>
    <definedName name="PAGE9_6" localSheetId="1">#REF!</definedName>
    <definedName name="PAGE9_6">#REF!</definedName>
    <definedName name="paidadams">SUM('[61]pa-mtly'!$O$8:$S$8)</definedName>
    <definedName name="paidchemineer">SUM('[61]pa-mtly'!$O$17:$S$17)</definedName>
    <definedName name="paidcopes">SUM('[61]pa-mtly'!$O$18:$S$18)</definedName>
    <definedName name="paiddba">SUM('[61]pa-mtly'!$O$22:$S$22)</definedName>
    <definedName name="paiddelavan">SUM('[61]pa-mtly'!$O$20:$S$20)</definedName>
    <definedName name="paiddkm51">SUM('[61]pa-mtly'!$O$24:$S$24)</definedName>
    <definedName name="paiddkm52">SUM('[61]pa-mtly'!$O$25:$S$25)</definedName>
    <definedName name="paidemba">SUM('[61]pa-mtly'!$O$30:$S$30)</definedName>
    <definedName name="paidenviro">SUM('[61]pa-mtly'!$O$31:$S$31)</definedName>
    <definedName name="paidflowserve">SUM('[61]pa-mtly'!$O$36:$S$36)</definedName>
    <definedName name="paidfmc">SUM('[61]pa-mtly'!$O$37:$S$37)</definedName>
    <definedName name="paidgeveke149">SUM('[61]pa-mtly'!$O$40:$S$40)</definedName>
    <definedName name="paidgeveke80">SUM('[61]pa-mtly'!$O$39:$S$39)</definedName>
    <definedName name="paidgeveke81">SUM('[61]pa-mtly'!$O$41:$S$41)</definedName>
    <definedName name="paidghhb">SUM('[61]pa-mtly'!$O$42:$S$42)</definedName>
    <definedName name="paidgutor110">SUM('[61]pa-mtly'!$O$46:$S$46)</definedName>
    <definedName name="paidgutor96">SUM('[61]pa-mtly'!$O$45:$S$45)</definedName>
    <definedName name="paidhamw">SUM('[61]pa-mtly'!$O$47:$S$47)</definedName>
    <definedName name="paidheurtey">SUM('[61]pa-mtly'!$O$47:$S$47)</definedName>
    <definedName name="paidhmd">SUM('[61]pa-mtly'!$O$50:$S$50)</definedName>
    <definedName name="paidhydro">SUM('[61]pa-mtly'!$O$54:$S$54)</definedName>
    <definedName name="paidkerp">SUM('[61]pa-mtly'!$O$61:$S$61)</definedName>
    <definedName name="paidkiekens">SUM('[61]pa-mtly'!$O$62:$S$62)</definedName>
    <definedName name="paidklinger">SUM('[61]pa-mtly'!$O$63:$S$63)</definedName>
    <definedName name="paidkoch">SUM('[61]pa-mtly'!$O$64:$S$64)</definedName>
    <definedName name="paidkuervers">SUM('[61]pa-mtly'!$O$72:$S$72)</definedName>
    <definedName name="paidliebert">SUM('[61]pa-mtly'!$O$76:$S$76)</definedName>
    <definedName name="paidliebherr">SUM('[61]pa-mtly'!$O$75:$S$75)</definedName>
    <definedName name="paidmann">SUM('[61]pa-mtly'!$P$80:$S$80)</definedName>
    <definedName name="paidmrm">SUM('[61]pa-mtly'!$O$88:$S$88)</definedName>
    <definedName name="paidnat">SUM('[61]pa-mtly'!$O$89:$S$89)</definedName>
    <definedName name="paidnp">SUM('[61]pa-mtly'!$O$95:$S$95)</definedName>
    <definedName name="paidods">SUM('[61]pa-mtly'!$O$109:$S$109)</definedName>
    <definedName name="paidoxybel951">SUM('[61]pa-mtly'!$O$118:$S$118)</definedName>
    <definedName name="paidoxybel952">SUM('[61]pa-mtly'!$O$119:$S$119)</definedName>
    <definedName name="paidpirelli">SUM('[61]pa-mtly'!$O$126:$S$126)</definedName>
    <definedName name="paidsafex">SUM('[61]pa-mtly'!$O$130:$S$130)</definedName>
    <definedName name="paidschulz">SUM('[61]pa-mtly'!$O$132:$S$132)</definedName>
    <definedName name="paidsirco">SUM('[61]pa-mtly'!$O$140:$S$140)</definedName>
    <definedName name="paidtaprogge">SUM('[61]pa-mtly'!$O$145:$S$145)</definedName>
    <definedName name="paidthermoheat165">SUM('[61]pa-mtly'!$O$148:$S$148)</definedName>
    <definedName name="paidthermoheat175">SUM('[61]pa-mtly'!$O$149:$S$149)</definedName>
    <definedName name="paidyokogawa">SUM('[61]pa-mtly'!$O$161:$S$161)</definedName>
    <definedName name="paidyork">SUM('[61]pa-mtly'!$O$162:$S$162)</definedName>
    <definedName name="ParasBL17">'[62]Balance Life'!$N$52</definedName>
    <definedName name="ParasResLife">[27]Assumptions!$B$42</definedName>
    <definedName name="ParasResLife16">'[28]Inputs &amp; Assumptions'!$D$10</definedName>
    <definedName name="Parli67ResLife16">'[28]Inputs &amp; Assumptions'!$D$6</definedName>
    <definedName name="ParliResLife">[27]Assumptions!$B$37</definedName>
    <definedName name="ParliResLife16">'[28]Inputs &amp; Assumptions'!$D$5</definedName>
    <definedName name="ParliResLife17">'[28]Inputs &amp; Assumptions'!$G$18</definedName>
    <definedName name="PartDesignation">[23]Masters!$C$16</definedName>
    <definedName name="pas">'[18]a-4'!$E$35</definedName>
    <definedName name="Peak1" localSheetId="2">#REF!</definedName>
    <definedName name="Peak1" localSheetId="1">#REF!</definedName>
    <definedName name="Peak1">#REF!</definedName>
    <definedName name="Peak2" localSheetId="2">#REF!</definedName>
    <definedName name="Peak2" localSheetId="1">#REF!</definedName>
    <definedName name="Peak2">#REF!</definedName>
    <definedName name="Peak3" localSheetId="2">#REF!</definedName>
    <definedName name="Peak3" localSheetId="1">#REF!</definedName>
    <definedName name="Peak3">#REF!</definedName>
    <definedName name="Peak4" localSheetId="2">#REF!</definedName>
    <definedName name="Peak4" localSheetId="1">#REF!</definedName>
    <definedName name="Peak4">#REF!</definedName>
    <definedName name="Pop_Ratio" localSheetId="2">#REF!</definedName>
    <definedName name="Pop_Ratio" localSheetId="1">#REF!</definedName>
    <definedName name="Pop_Ratio">#REF!</definedName>
    <definedName name="PRF_1" localSheetId="2">#REF!</definedName>
    <definedName name="PRF_1" localSheetId="1">#REF!</definedName>
    <definedName name="PRF_1">#REF!</definedName>
    <definedName name="PRF_2_P1" localSheetId="2">#REF!</definedName>
    <definedName name="PRF_2_P1" localSheetId="1">#REF!</definedName>
    <definedName name="PRF_2_P1">#REF!</definedName>
    <definedName name="PRF_2_P2" localSheetId="2">#REF!</definedName>
    <definedName name="PRF_2_P2" localSheetId="1">#REF!</definedName>
    <definedName name="PRF_2_P2">#REF!</definedName>
    <definedName name="PRF_3_AN1" localSheetId="2">#REF!</definedName>
    <definedName name="PRF_3_AN1" localSheetId="1">#REF!</definedName>
    <definedName name="PRF_3_AN1">#REF!</definedName>
    <definedName name="PRF_3_AN2" localSheetId="2">#REF!</definedName>
    <definedName name="PRF_3_AN2" localSheetId="1">#REF!</definedName>
    <definedName name="PRF_3_AN2">#REF!</definedName>
    <definedName name="PRF_3_AN3" localSheetId="2">#REF!</definedName>
    <definedName name="PRF_3_AN3" localSheetId="1">#REF!</definedName>
    <definedName name="PRF_3_AN3">#REF!</definedName>
    <definedName name="Price_hike_Domestic_Coal">[63]Input!$M$61</definedName>
    <definedName name="Price_hike_FO">[63]Input!$M$63</definedName>
    <definedName name="Price_hike_Imported_Coal">[63]Input!$M$62</definedName>
    <definedName name="Price_hike_LDO">[63]Input!$M$64</definedName>
    <definedName name="_xlnm.Print_Area" localSheetId="2">'FY 22-23_650 kcalkg'!$B$3:$X$333</definedName>
    <definedName name="_xlnm.Print_Area" localSheetId="1">'FY 22-23_750 kcalkg'!$B$3:$X$333</definedName>
    <definedName name="_xlnm.Print_Area">#REF!</definedName>
    <definedName name="PRINT_AREA_MI" localSheetId="2">#REF!</definedName>
    <definedName name="PRINT_AREA_MI" localSheetId="1">#REF!</definedName>
    <definedName name="PRINT_AREA_MI">#REF!</definedName>
    <definedName name="_xlnm.Print_Titles" localSheetId="2">'FY 22-23_650 kcalkg'!#REF!</definedName>
    <definedName name="_xlnm.Print_Titles" localSheetId="1">'FY 22-23_750 kcalkg'!#REF!</definedName>
    <definedName name="_xlnm.Print_Titles">#REF!</definedName>
    <definedName name="PrintPG1" localSheetId="2">#REF!</definedName>
    <definedName name="PrintPG1" localSheetId="1">#REF!</definedName>
    <definedName name="PrintPG1">#REF!</definedName>
    <definedName name="PUR">#N/A</definedName>
    <definedName name="PY">[37]NP!$L$1</definedName>
    <definedName name="q" localSheetId="2" hidden="1">{"'Sheet1'!$A$4386:$N$4591"}</definedName>
    <definedName name="q" localSheetId="1" hidden="1">{"'Sheet1'!$A$4386:$N$4591"}</definedName>
    <definedName name="q" hidden="1">{"'Sheet1'!$A$4386:$N$4591"}</definedName>
    <definedName name="RMB">[64]Data!$D$10</definedName>
    <definedName name="ROEFY1718">[65]Input!$D$4</definedName>
    <definedName name="ROEFY1819">[65]Input!$D$5</definedName>
    <definedName name="ROEFY1920">[65]Input!$D$6</definedName>
    <definedName name="ROEFY2021">[65]Input!$D$7</definedName>
    <definedName name="ROEFY2122">[65]Input!$D$8</definedName>
    <definedName name="ROEFY2223">[65]Input!$D$9</definedName>
    <definedName name="ROEFY2324">[65]Input!$D$10</definedName>
    <definedName name="ROEFY2425">[65]Input!$D$11</definedName>
    <definedName name="ROff">'[66]Instruction Sheet'!$D$33</definedName>
    <definedName name="RSIN">[16]Sheet3!$D$3</definedName>
    <definedName name="S" localSheetId="2">#REF!</definedName>
    <definedName name="S" localSheetId="1">#REF!</definedName>
    <definedName name="S">#REF!</definedName>
    <definedName name="S_CY_End_Data">[67]Lead!$F$1:$F$490</definedName>
    <definedName name="SANAND" localSheetId="2" hidden="1">{"'Sheet1'!$A$4386:$N$4591"}</definedName>
    <definedName name="SANAND" localSheetId="1" hidden="1">{"'Sheet1'!$A$4386:$N$4591"}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"BP1"</definedName>
    <definedName name="SAPBEXwbID" hidden="1">"48XGN254XWMWREP3UDT6NQGM1"</definedName>
    <definedName name="SAPsysID" hidden="1">"708C5W7SBKP804JT78WJ0JNKI"</definedName>
    <definedName name="SAPwbID" hidden="1">"ARS"</definedName>
    <definedName name="sch4.1">'[68]Instruction Sheet'!$D$31</definedName>
    <definedName name="SCHv">[41]sep01!$A$1:$L$51</definedName>
    <definedName name="SDF" localSheetId="2">#REF!</definedName>
    <definedName name="SDF" localSheetId="1">#REF!</definedName>
    <definedName name="SDF">#REF!</definedName>
    <definedName name="sdfgdfg" localSheetId="2">#REF!</definedName>
    <definedName name="sdfgdfg" localSheetId="1">#REF!</definedName>
    <definedName name="sdfgdfg">#REF!</definedName>
    <definedName name="SECOAL" localSheetId="2">#REF!</definedName>
    <definedName name="SECOAL" localSheetId="1">#REF!</definedName>
    <definedName name="SECOAL">#REF!</definedName>
    <definedName name="SEOREP" localSheetId="2">#REF!</definedName>
    <definedName name="SEOREP" localSheetId="1">#REF!</definedName>
    <definedName name="SEOREP">#REF!</definedName>
    <definedName name="SEREPORT" localSheetId="2">#REF!</definedName>
    <definedName name="SEREPORT" localSheetId="1">#REF!</definedName>
    <definedName name="SEREPORT">#REF!</definedName>
    <definedName name="shft1">[42]SUMMERY!$P$1</definedName>
    <definedName name="shftI">[69]SUMMERY!$P$1</definedName>
    <definedName name="SKF">#N/A</definedName>
    <definedName name="SL">[12]Details!$D$195</definedName>
    <definedName name="spcl">[70]deb!$A$45:$G$49</definedName>
    <definedName name="spcl1">[70]deb!$A$45:$G$49</definedName>
    <definedName name="States">[71]Codes!$C$20:$C$55</definedName>
    <definedName name="STX">[15]BS!$A$1</definedName>
    <definedName name="t" localSheetId="2">#REF!</definedName>
    <definedName name="t" localSheetId="1">#REF!</definedName>
    <definedName name="t">#REF!</definedName>
    <definedName name="TAFName">[23]Masters!$C$19</definedName>
    <definedName name="TAMNo">[23]Masters!$C$23</definedName>
    <definedName name="TAName">[23]Masters!$C$20</definedName>
    <definedName name="TAPlace">[23]Masters!$C$43</definedName>
    <definedName name="TaxAudAdd">[23]Masters!$C$24</definedName>
    <definedName name="TaxAuditDate">[23]Masters!$C$40</definedName>
    <definedName name="TaxPaid10">[39]Assumptions!$B$22</definedName>
    <definedName name="TaxRate11">[39]Assumptions!$B$20</definedName>
    <definedName name="Taxrate12" localSheetId="2">#REF!</definedName>
    <definedName name="Taxrate12" localSheetId="1">#REF!</definedName>
    <definedName name="Taxrate12">#REF!</definedName>
    <definedName name="TaxTV">10%</definedName>
    <definedName name="TaxXL">5%</definedName>
    <definedName name="tb">[72]TRIALBALANCE!$A$5:$H$255</definedName>
    <definedName name="TD">[37]NP!$M$1</definedName>
    <definedName name="TextRefCopyRangeCount" hidden="1">1</definedName>
    <definedName name="total_exposure_curr_rate">'[73]po-log - curr. rate'!$AH$91</definedName>
    <definedName name="TotalRoE10">[39]Assumptions!$B$23</definedName>
    <definedName name="tripping" localSheetId="2">#REF!</definedName>
    <definedName name="tripping" localSheetId="1">#REF!</definedName>
    <definedName name="tripping">#REF!</definedName>
    <definedName name="U1LossPg1" localSheetId="2">#REF!</definedName>
    <definedName name="U1LossPg1" localSheetId="1">#REF!</definedName>
    <definedName name="U1LossPg1">#REF!</definedName>
    <definedName name="U1LossPg2" localSheetId="2">#REF!</definedName>
    <definedName name="U1LossPg2" localSheetId="1">#REF!</definedName>
    <definedName name="U1LossPg2">#REF!</definedName>
    <definedName name="U1PG1" localSheetId="2">#REF!</definedName>
    <definedName name="U1PG1" localSheetId="1">#REF!</definedName>
    <definedName name="U1PG1">#REF!</definedName>
    <definedName name="U1PG2" localSheetId="2">#REF!</definedName>
    <definedName name="U1PG2" localSheetId="1">#REF!</definedName>
    <definedName name="U1PG2">#REF!</definedName>
    <definedName name="U2LossPg1" localSheetId="2">#REF!</definedName>
    <definedName name="U2LossPg1" localSheetId="1">#REF!</definedName>
    <definedName name="U2LossPg1">#REF!</definedName>
    <definedName name="U2LossPg2" localSheetId="2">#REF!</definedName>
    <definedName name="U2LossPg2" localSheetId="1">#REF!</definedName>
    <definedName name="U2LossPg2">#REF!</definedName>
    <definedName name="U2Pg_2" localSheetId="2">#REF!</definedName>
    <definedName name="U2Pg_2" localSheetId="1">#REF!</definedName>
    <definedName name="U2Pg_2">#REF!</definedName>
    <definedName name="U2PG1" localSheetId="2">#REF!</definedName>
    <definedName name="U2PG1" localSheetId="1">#REF!</definedName>
    <definedName name="U2PG1">#REF!</definedName>
    <definedName name="U2PG2" localSheetId="2">#REF!</definedName>
    <definedName name="U2PG2" localSheetId="1">#REF!</definedName>
    <definedName name="U2PG2">#REF!</definedName>
    <definedName name="U3LossPg1" localSheetId="2">#REF!</definedName>
    <definedName name="U3LossPg1" localSheetId="1">#REF!</definedName>
    <definedName name="U3LossPg1">#REF!</definedName>
    <definedName name="U3lossPg2" localSheetId="2">#REF!</definedName>
    <definedName name="U3lossPg2" localSheetId="1">#REF!</definedName>
    <definedName name="U3lossPg2">#REF!</definedName>
    <definedName name="U3PG1" localSheetId="2">#REF!</definedName>
    <definedName name="U3PG1" localSheetId="1">#REF!</definedName>
    <definedName name="U3PG1">#REF!</definedName>
    <definedName name="U3PG2" localSheetId="2">#REF!</definedName>
    <definedName name="U3PG2" localSheetId="1">#REF!</definedName>
    <definedName name="U3PG2">#REF!</definedName>
    <definedName name="uNIT1" localSheetId="2">#REF!</definedName>
    <definedName name="uNIT1" localSheetId="1">#REF!</definedName>
    <definedName name="uNIT1">#REF!</definedName>
    <definedName name="uNIT2" localSheetId="2">#REF!</definedName>
    <definedName name="uNIT2" localSheetId="1">#REF!</definedName>
    <definedName name="uNIT2">#REF!</definedName>
    <definedName name="uNIT3" localSheetId="2">#REF!</definedName>
    <definedName name="uNIT3" localSheetId="1">#REF!</definedName>
    <definedName name="uNIT3">#REF!</definedName>
    <definedName name="UranResLife">[27]Assumptions!$B$43</definedName>
    <definedName name="UranResLife16">'[28]Inputs &amp; Assumptions'!$D$11</definedName>
    <definedName name="USDPP">[37]PP!$I$4</definedName>
    <definedName name="values">'[74]Determination of Threshold'!$B$3,'[74]Determination of Threshold'!$B$4,'[74]Determination of Threshold'!$B$15</definedName>
    <definedName name="VALuta">'[51]x-rate'!$A$2:$B$11</definedName>
    <definedName name="W" localSheetId="2">#REF!</definedName>
    <definedName name="W" localSheetId="1">#REF!</definedName>
    <definedName name="W">#REF!</definedName>
    <definedName name="water">'[75]FY 24-25 total'!$S$585,'[75]FY 24-25 total'!$P$576</definedName>
    <definedName name="WEEK" localSheetId="2">#REF!</definedName>
    <definedName name="WEEK" localSheetId="1">#REF!</definedName>
    <definedName name="WEEK">#REF!</definedName>
    <definedName name="WEEK_1A" localSheetId="2">#REF!</definedName>
    <definedName name="WEEK_1A" localSheetId="1">#REF!</definedName>
    <definedName name="WEEK_1A">#REF!</definedName>
    <definedName name="WEEK_1B" localSheetId="2">#REF!</definedName>
    <definedName name="WEEK_1B" localSheetId="1">#REF!</definedName>
    <definedName name="WEEK_1B">#REF!</definedName>
    <definedName name="WEEK_2A" localSheetId="2">#REF!</definedName>
    <definedName name="WEEK_2A" localSheetId="1">#REF!</definedName>
    <definedName name="WEEK_2A">#REF!</definedName>
    <definedName name="WEEK_2B" localSheetId="2">#REF!</definedName>
    <definedName name="WEEK_2B" localSheetId="1">#REF!</definedName>
    <definedName name="WEEK_2B">#REF!</definedName>
    <definedName name="wfsf">#REF!</definedName>
    <definedName name="Working_capital_Rate_of_Interest_for_FY_10_11">[24]Assumption_PwC!$C$116</definedName>
    <definedName name="wrn.AA." localSheetId="2" hidden="1">{#N/A,#N/A,FALSE,"PMTABB";#N/A,#N/A,FALSE,"PMTABB"}</definedName>
    <definedName name="wrn.AA." localSheetId="1" hidden="1">{#N/A,#N/A,FALSE,"PMTABB";#N/A,#N/A,FALSE,"PMTABB"}</definedName>
    <definedName name="wrn.AA." hidden="1">{#N/A,#N/A,FALSE,"PMTABB";#N/A,#N/A,FALSE,"PMTABB"}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RR._.Output." localSheetId="2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._.Output." localSheetId="1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localSheetId="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localSheetId="2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localSheetId="1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localSheetId="2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localSheetId="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1.formats" localSheetId="2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1.formats" localSheetId="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x" localSheetId="2" hidden="1">[3]CE!#REF!</definedName>
    <definedName name="x" localSheetId="1" hidden="1">[3]CE!#REF!</definedName>
    <definedName name="x" hidden="1">[3]CE!#REF!</definedName>
    <definedName name="X1_" localSheetId="2">#REF!</definedName>
    <definedName name="X1_" localSheetId="1">#REF!</definedName>
    <definedName name="X1_">#REF!</definedName>
    <definedName name="X11__?___QUIT_" localSheetId="2">#REF!</definedName>
    <definedName name="X11__?___QUIT_" localSheetId="1">#REF!</definedName>
    <definedName name="X11__?___QUIT_">#REF!</definedName>
    <definedName name="XREF_COLUMN_3" hidden="1">'[76]12'!$K$1:$K$65536</definedName>
    <definedName name="XRefColumnsCount" hidden="1">2</definedName>
    <definedName name="XRefCopy22Row" hidden="1">[76]XREF!$A$3:$IV$3</definedName>
    <definedName name="XRefCopy24Row" hidden="1">[76]XREF!$A$5:$IV$5</definedName>
    <definedName name="XRefCopy25Row" hidden="1">[76]XREF!$A$6:$IV$6</definedName>
    <definedName name="XRefCopy26Row" hidden="1">[76]XREF!$A$7:$IV$7</definedName>
    <definedName name="XRefCopy27" hidden="1">'[76]12'!$J$28</definedName>
    <definedName name="XRefCopy27Row" hidden="1">[76]XREF!$A$8:$IV$8</definedName>
    <definedName name="XRefCopyRangeCount" hidden="1">2</definedName>
    <definedName name="XRefPasteRangeCount" hidden="1">2</definedName>
    <definedName name="xsxa" localSheetId="2" hidden="1">{"'Sheet1'!$A$4386:$N$4591"}</definedName>
    <definedName name="xsxa" localSheetId="1" hidden="1">{"'Sheet1'!$A$4386:$N$4591"}</definedName>
    <definedName name="xsxa" hidden="1">{"'Sheet1'!$A$4386:$N$4591"}</definedName>
    <definedName name="xx">'[77]2000-01'!#REF!</definedName>
    <definedName name="xxx" localSheetId="2" hidden="1">[3]CE!#REF!</definedName>
    <definedName name="xxx" localSheetId="1" hidden="1">[3]CE!#REF!</definedName>
    <definedName name="xxx" hidden="1">[3]CE!#REF!</definedName>
    <definedName name="xxxx" localSheetId="2" hidden="1">[3]CE!#REF!</definedName>
    <definedName name="xxxx" localSheetId="1" hidden="1">[3]CE!#REF!</definedName>
    <definedName name="xxxx" hidden="1">[3]CE!#REF!</definedName>
    <definedName name="ye">'[17]Clause 9'!$A$3</definedName>
    <definedName name="YEAR" localSheetId="2">#REF!</definedName>
    <definedName name="YEAR" localSheetId="1">#REF!</definedName>
    <definedName name="YEAR">#REF!</definedName>
    <definedName name="YEAR1" localSheetId="2">#REF!</definedName>
    <definedName name="YEAR1" localSheetId="1">#REF!</definedName>
    <definedName name="YEAR1">#REF!</definedName>
    <definedName name="YearStart2">'[78]PL6-Revenue Bridge'!$B$14</definedName>
    <definedName name="YearStart3">'[78]PL6-Revenue Bridge'!$B$21</definedName>
    <definedName name="yuiu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E14" i="1" s="1"/>
  <c r="D13" i="1"/>
  <c r="D12" i="1"/>
  <c r="D11" i="1"/>
  <c r="D10" i="1"/>
  <c r="D9" i="1"/>
  <c r="D8" i="1"/>
  <c r="D7" i="1"/>
  <c r="D6" i="1"/>
  <c r="E6" i="1" s="1"/>
  <c r="D5" i="1"/>
  <c r="D18" i="1" s="1"/>
  <c r="C17" i="1"/>
  <c r="C12" i="1"/>
  <c r="E12" i="1" s="1"/>
  <c r="C7" i="1"/>
  <c r="E7" i="1" s="1"/>
  <c r="C16" i="1"/>
  <c r="E16" i="1" s="1"/>
  <c r="C11" i="1"/>
  <c r="E11" i="1" s="1"/>
  <c r="C10" i="1"/>
  <c r="E10" i="1" s="1"/>
  <c r="C9" i="1"/>
  <c r="E9" i="1" s="1"/>
  <c r="C14" i="1"/>
  <c r="C8" i="1"/>
  <c r="E8" i="1" s="1"/>
  <c r="C15" i="1"/>
  <c r="E15" i="1" s="1"/>
  <c r="C6" i="1"/>
  <c r="C13" i="1"/>
  <c r="E13" i="1" s="1"/>
  <c r="C5" i="1"/>
  <c r="E5" i="1" s="1"/>
  <c r="C18" i="1" l="1"/>
  <c r="E17" i="1"/>
  <c r="E18" i="1" s="1"/>
  <c r="R276" i="4"/>
  <c r="R275" i="4"/>
  <c r="R274" i="4"/>
  <c r="R273" i="4"/>
  <c r="S272" i="4"/>
  <c r="R272" i="4"/>
  <c r="R271" i="4"/>
  <c r="P232" i="4"/>
  <c r="O232" i="4"/>
  <c r="N232" i="4"/>
  <c r="M232" i="4"/>
  <c r="L232" i="4"/>
  <c r="K232" i="4"/>
  <c r="J232" i="4"/>
  <c r="I232" i="4"/>
  <c r="H232" i="4"/>
  <c r="G232" i="4"/>
  <c r="F232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X228" i="4"/>
  <c r="X227" i="4"/>
  <c r="X226" i="4"/>
  <c r="X225" i="4"/>
  <c r="X224" i="4"/>
  <c r="X223" i="4"/>
  <c r="X222" i="4"/>
  <c r="X221" i="4"/>
  <c r="X220" i="4"/>
  <c r="X219" i="4"/>
  <c r="X218" i="4"/>
  <c r="X217" i="4"/>
  <c r="X216" i="4"/>
  <c r="N213" i="4"/>
  <c r="N276" i="4" s="1"/>
  <c r="F213" i="4"/>
  <c r="F276" i="4" s="1"/>
  <c r="L213" i="4"/>
  <c r="L276" i="4" s="1"/>
  <c r="O200" i="4"/>
  <c r="O275" i="4" s="1"/>
  <c r="G200" i="4"/>
  <c r="M174" i="4"/>
  <c r="Q174" i="4"/>
  <c r="I174" i="4"/>
  <c r="H174" i="4"/>
  <c r="Q161" i="4"/>
  <c r="K145" i="4"/>
  <c r="K147" i="4" s="1"/>
  <c r="R145" i="4"/>
  <c r="J145" i="4"/>
  <c r="J147" i="4" s="1"/>
  <c r="H145" i="4"/>
  <c r="H147" i="4" s="1"/>
  <c r="N129" i="4"/>
  <c r="N131" i="4" s="1"/>
  <c r="M112" i="4"/>
  <c r="M270" i="4" s="1"/>
  <c r="L112" i="4"/>
  <c r="L270" i="4" s="1"/>
  <c r="R112" i="4"/>
  <c r="J112" i="4"/>
  <c r="P112" i="4"/>
  <c r="I112" i="4"/>
  <c r="H112" i="4"/>
  <c r="R95" i="4"/>
  <c r="X88" i="4"/>
  <c r="R87" i="4"/>
  <c r="L87" i="4"/>
  <c r="R86" i="4"/>
  <c r="R85" i="4"/>
  <c r="R84" i="4"/>
  <c r="R83" i="4"/>
  <c r="R82" i="4"/>
  <c r="P73" i="4"/>
  <c r="I73" i="4"/>
  <c r="H73" i="4"/>
  <c r="Q72" i="4"/>
  <c r="M72" i="4"/>
  <c r="S66" i="4"/>
  <c r="P66" i="4"/>
  <c r="S65" i="4"/>
  <c r="R65" i="4"/>
  <c r="H65" i="4"/>
  <c r="S64" i="4"/>
  <c r="S63" i="4"/>
  <c r="O63" i="4"/>
  <c r="P74" i="4"/>
  <c r="O74" i="4"/>
  <c r="H66" i="4"/>
  <c r="G66" i="4"/>
  <c r="F74" i="4"/>
  <c r="O65" i="4"/>
  <c r="N73" i="4"/>
  <c r="J65" i="4"/>
  <c r="G65" i="4"/>
  <c r="F73" i="4"/>
  <c r="R64" i="4"/>
  <c r="J64" i="4"/>
  <c r="P63" i="4"/>
  <c r="K71" i="4"/>
  <c r="O62" i="4"/>
  <c r="L70" i="4"/>
  <c r="H70" i="4"/>
  <c r="G70" i="4"/>
  <c r="L69" i="4"/>
  <c r="K69" i="4"/>
  <c r="R68" i="4"/>
  <c r="L60" i="4"/>
  <c r="J60" i="4"/>
  <c r="F60" i="4"/>
  <c r="Q68" i="4"/>
  <c r="Q40" i="4"/>
  <c r="Q240" i="4" s="1"/>
  <c r="O40" i="4"/>
  <c r="O240" i="4" s="1"/>
  <c r="N40" i="4"/>
  <c r="N240" i="4" s="1"/>
  <c r="M40" i="4"/>
  <c r="M240" i="4" s="1"/>
  <c r="K40" i="4"/>
  <c r="K240" i="4" s="1"/>
  <c r="J40" i="4"/>
  <c r="J240" i="4" s="1"/>
  <c r="I40" i="4"/>
  <c r="I240" i="4" s="1"/>
  <c r="E40" i="4"/>
  <c r="E240" i="4" s="1"/>
  <c r="R39" i="4"/>
  <c r="R239" i="4" s="1"/>
  <c r="Q39" i="4"/>
  <c r="Q239" i="4" s="1"/>
  <c r="L39" i="4"/>
  <c r="L239" i="4" s="1"/>
  <c r="K39" i="4"/>
  <c r="K239" i="4" s="1"/>
  <c r="I39" i="4"/>
  <c r="I239" i="4" s="1"/>
  <c r="F39" i="4"/>
  <c r="F239" i="4" s="1"/>
  <c r="E39" i="4"/>
  <c r="E239" i="4" s="1"/>
  <c r="R38" i="4"/>
  <c r="R238" i="4" s="1"/>
  <c r="Q38" i="4"/>
  <c r="Q238" i="4" s="1"/>
  <c r="P38" i="4"/>
  <c r="P238" i="4" s="1"/>
  <c r="M38" i="4"/>
  <c r="M238" i="4" s="1"/>
  <c r="L38" i="4"/>
  <c r="L238" i="4" s="1"/>
  <c r="K38" i="4"/>
  <c r="K238" i="4" s="1"/>
  <c r="J72" i="4"/>
  <c r="I38" i="4"/>
  <c r="I238" i="4" s="1"/>
  <c r="H38" i="4"/>
  <c r="H238" i="4" s="1"/>
  <c r="E38" i="4"/>
  <c r="E238" i="4" s="1"/>
  <c r="Q37" i="4"/>
  <c r="Q237" i="4" s="1"/>
  <c r="P37" i="4"/>
  <c r="P237" i="4" s="1"/>
  <c r="O37" i="4"/>
  <c r="O237" i="4" s="1"/>
  <c r="N37" i="4"/>
  <c r="N237" i="4" s="1"/>
  <c r="M37" i="4"/>
  <c r="M237" i="4" s="1"/>
  <c r="L71" i="4"/>
  <c r="K37" i="4"/>
  <c r="K237" i="4" s="1"/>
  <c r="H37" i="4"/>
  <c r="H237" i="4" s="1"/>
  <c r="G37" i="4"/>
  <c r="G237" i="4" s="1"/>
  <c r="F37" i="4"/>
  <c r="F237" i="4" s="1"/>
  <c r="Q236" i="4"/>
  <c r="I236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R40" i="4"/>
  <c r="R240" i="4" s="1"/>
  <c r="P40" i="4"/>
  <c r="P240" i="4" s="1"/>
  <c r="H40" i="4"/>
  <c r="H240" i="4" s="1"/>
  <c r="G40" i="4"/>
  <c r="G240" i="4" s="1"/>
  <c r="F40" i="4"/>
  <c r="F240" i="4" s="1"/>
  <c r="P39" i="4"/>
  <c r="P239" i="4" s="1"/>
  <c r="N39" i="4"/>
  <c r="N239" i="4" s="1"/>
  <c r="M39" i="4"/>
  <c r="M239" i="4" s="1"/>
  <c r="H39" i="4"/>
  <c r="H239" i="4" s="1"/>
  <c r="O38" i="4"/>
  <c r="O238" i="4" s="1"/>
  <c r="N38" i="4"/>
  <c r="N238" i="4" s="1"/>
  <c r="G38" i="4"/>
  <c r="G238" i="4" s="1"/>
  <c r="F38" i="4"/>
  <c r="F238" i="4" s="1"/>
  <c r="R37" i="4"/>
  <c r="R237" i="4" s="1"/>
  <c r="J37" i="4"/>
  <c r="J237" i="4" s="1"/>
  <c r="I37" i="4"/>
  <c r="I237" i="4" s="1"/>
  <c r="I32" i="4"/>
  <c r="O32" i="4"/>
  <c r="N32" i="4"/>
  <c r="L32" i="4"/>
  <c r="G32" i="4"/>
  <c r="F32" i="4"/>
  <c r="S26" i="4"/>
  <c r="E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Q64" i="4"/>
  <c r="L63" i="4"/>
  <c r="I64" i="4"/>
  <c r="R21" i="4"/>
  <c r="R15" i="4"/>
  <c r="Q15" i="4"/>
  <c r="O15" i="4"/>
  <c r="N15" i="4"/>
  <c r="M15" i="4"/>
  <c r="L15" i="4"/>
  <c r="G15" i="4"/>
  <c r="P15" i="4"/>
  <c r="K15" i="4"/>
  <c r="J15" i="4"/>
  <c r="I15" i="4"/>
  <c r="H15" i="4"/>
  <c r="F15" i="4"/>
  <c r="E15" i="4"/>
  <c r="X11" i="4"/>
  <c r="S10" i="4"/>
  <c r="S9" i="4"/>
  <c r="H272" i="4" l="1"/>
  <c r="H83" i="4"/>
  <c r="H91" i="4" s="1"/>
  <c r="M273" i="4"/>
  <c r="M84" i="4"/>
  <c r="M92" i="4" s="1"/>
  <c r="N82" i="4"/>
  <c r="N90" i="4" s="1"/>
  <c r="N271" i="4"/>
  <c r="K60" i="4"/>
  <c r="S22" i="4"/>
  <c r="S259" i="4" s="1"/>
  <c r="J32" i="4"/>
  <c r="P70" i="4"/>
  <c r="L72" i="4"/>
  <c r="S268" i="4"/>
  <c r="R72" i="4"/>
  <c r="H74" i="4"/>
  <c r="R93" i="4"/>
  <c r="L145" i="4"/>
  <c r="L147" i="4" s="1"/>
  <c r="L83" i="4" s="1"/>
  <c r="L91" i="4" s="1"/>
  <c r="F145" i="4"/>
  <c r="F147" i="4" s="1"/>
  <c r="P145" i="4"/>
  <c r="P147" i="4" s="1"/>
  <c r="Q71" i="4"/>
  <c r="M145" i="4"/>
  <c r="M147" i="4" s="1"/>
  <c r="R60" i="4"/>
  <c r="J68" i="4"/>
  <c r="G74" i="4"/>
  <c r="K68" i="4"/>
  <c r="I66" i="4"/>
  <c r="I268" i="4" s="1"/>
  <c r="I260" i="4" s="1"/>
  <c r="Q63" i="4"/>
  <c r="Q265" i="4" s="1"/>
  <c r="Q257" i="4" s="1"/>
  <c r="I74" i="4"/>
  <c r="Q112" i="4"/>
  <c r="M252" i="4"/>
  <c r="F234" i="4"/>
  <c r="N234" i="4"/>
  <c r="N243" i="4" s="1"/>
  <c r="J236" i="4"/>
  <c r="R236" i="4"/>
  <c r="L68" i="4"/>
  <c r="H61" i="4"/>
  <c r="P69" i="4"/>
  <c r="J70" i="4"/>
  <c r="R70" i="4"/>
  <c r="F72" i="4"/>
  <c r="N72" i="4"/>
  <c r="P65" i="4"/>
  <c r="P265" i="4" s="1"/>
  <c r="P257" i="4" s="1"/>
  <c r="P62" i="4"/>
  <c r="I65" i="4"/>
  <c r="L95" i="4"/>
  <c r="G129" i="4"/>
  <c r="G131" i="4" s="1"/>
  <c r="O129" i="4"/>
  <c r="O131" i="4" s="1"/>
  <c r="J200" i="4"/>
  <c r="F200" i="4"/>
  <c r="S27" i="4"/>
  <c r="K112" i="4"/>
  <c r="K114" i="4" s="1"/>
  <c r="K116" i="4" s="1"/>
  <c r="K81" i="4" s="1"/>
  <c r="K89" i="4" s="1"/>
  <c r="E145" i="4"/>
  <c r="E147" i="4" s="1"/>
  <c r="E272" i="4" s="1"/>
  <c r="G78" i="4"/>
  <c r="K236" i="4"/>
  <c r="M78" i="4"/>
  <c r="K70" i="4"/>
  <c r="Q73" i="4"/>
  <c r="L61" i="4"/>
  <c r="O86" i="4"/>
  <c r="O94" i="4" s="1"/>
  <c r="R91" i="4"/>
  <c r="E112" i="4"/>
  <c r="H129" i="4"/>
  <c r="H131" i="4" s="1"/>
  <c r="P129" i="4"/>
  <c r="P131" i="4" s="1"/>
  <c r="P271" i="4" s="1"/>
  <c r="E174" i="4"/>
  <c r="G174" i="4"/>
  <c r="G84" i="4" s="1"/>
  <c r="G92" i="4" s="1"/>
  <c r="O174" i="4"/>
  <c r="K200" i="4"/>
  <c r="E200" i="4"/>
  <c r="E275" i="4" s="1"/>
  <c r="M200" i="4"/>
  <c r="N74" i="4"/>
  <c r="N66" i="4"/>
  <c r="K32" i="4"/>
  <c r="J38" i="4"/>
  <c r="J238" i="4" s="1"/>
  <c r="Q66" i="4"/>
  <c r="L236" i="4"/>
  <c r="J61" i="4"/>
  <c r="R61" i="4"/>
  <c r="L62" i="4"/>
  <c r="X55" i="4"/>
  <c r="N63" i="4"/>
  <c r="L66" i="4"/>
  <c r="P61" i="4"/>
  <c r="H69" i="4"/>
  <c r="M70" i="4"/>
  <c r="F112" i="4"/>
  <c r="N112" i="4"/>
  <c r="I129" i="4"/>
  <c r="I131" i="4" s="1"/>
  <c r="Q129" i="4"/>
  <c r="Q131" i="4" s="1"/>
  <c r="E129" i="4"/>
  <c r="E131" i="4" s="1"/>
  <c r="E271" i="4" s="1"/>
  <c r="F174" i="4"/>
  <c r="F273" i="4" s="1"/>
  <c r="N174" i="4"/>
  <c r="P174" i="4"/>
  <c r="P273" i="4" s="1"/>
  <c r="J174" i="4"/>
  <c r="L187" i="4"/>
  <c r="J187" i="4"/>
  <c r="J213" i="4"/>
  <c r="I71" i="4"/>
  <c r="S6" i="4"/>
  <c r="S20" i="4" s="1"/>
  <c r="Q252" i="4"/>
  <c r="Q234" i="4"/>
  <c r="Q243" i="4" s="1"/>
  <c r="E236" i="4"/>
  <c r="M236" i="4"/>
  <c r="O70" i="4"/>
  <c r="I60" i="4"/>
  <c r="Q60" i="4"/>
  <c r="G71" i="4"/>
  <c r="Q65" i="4"/>
  <c r="I68" i="4"/>
  <c r="I75" i="4" s="1"/>
  <c r="J129" i="4"/>
  <c r="J131" i="4" s="1"/>
  <c r="R129" i="4"/>
  <c r="F129" i="4"/>
  <c r="F131" i="4" s="1"/>
  <c r="E187" i="4"/>
  <c r="M187" i="4"/>
  <c r="I187" i="4"/>
  <c r="K187" i="4"/>
  <c r="E213" i="4"/>
  <c r="M213" i="4"/>
  <c r="I213" i="4"/>
  <c r="I87" i="4" s="1"/>
  <c r="I95" i="4" s="1"/>
  <c r="Q213" i="4"/>
  <c r="Q276" i="4" s="1"/>
  <c r="H213" i="4"/>
  <c r="H276" i="4" s="1"/>
  <c r="P213" i="4"/>
  <c r="L272" i="4"/>
  <c r="O271" i="4"/>
  <c r="O82" i="4"/>
  <c r="O90" i="4" s="1"/>
  <c r="F275" i="4"/>
  <c r="F86" i="4"/>
  <c r="F94" i="4" s="1"/>
  <c r="E82" i="4"/>
  <c r="E90" i="4" s="1"/>
  <c r="F252" i="4"/>
  <c r="F65" i="4"/>
  <c r="Q82" i="4"/>
  <c r="Q90" i="4" s="1"/>
  <c r="Q271" i="4"/>
  <c r="P276" i="4"/>
  <c r="P87" i="4"/>
  <c r="P95" i="4" s="1"/>
  <c r="P234" i="4"/>
  <c r="P78" i="4"/>
  <c r="J39" i="4"/>
  <c r="J239" i="4" s="1"/>
  <c r="J73" i="4"/>
  <c r="L40" i="4"/>
  <c r="L240" i="4" s="1"/>
  <c r="L74" i="4"/>
  <c r="N70" i="4"/>
  <c r="N69" i="4"/>
  <c r="N78" i="4"/>
  <c r="P60" i="4"/>
  <c r="P68" i="4"/>
  <c r="N71" i="4"/>
  <c r="I270" i="4"/>
  <c r="I114" i="4"/>
  <c r="I116" i="4" s="1"/>
  <c r="I81" i="4" s="1"/>
  <c r="I89" i="4" s="1"/>
  <c r="E85" i="4"/>
  <c r="E93" i="4" s="1"/>
  <c r="E274" i="4"/>
  <c r="K274" i="4"/>
  <c r="K85" i="4"/>
  <c r="K93" i="4" s="1"/>
  <c r="M64" i="4"/>
  <c r="H270" i="4"/>
  <c r="H114" i="4"/>
  <c r="H116" i="4" s="1"/>
  <c r="H81" i="4" s="1"/>
  <c r="H89" i="4" s="1"/>
  <c r="P114" i="4"/>
  <c r="P116" i="4" s="1"/>
  <c r="P81" i="4" s="1"/>
  <c r="P89" i="4" s="1"/>
  <c r="P270" i="4"/>
  <c r="R270" i="4"/>
  <c r="R114" i="4"/>
  <c r="R116" i="4" s="1"/>
  <c r="R81" i="4" s="1"/>
  <c r="R89" i="4" s="1"/>
  <c r="G271" i="4"/>
  <c r="G82" i="4"/>
  <c r="G90" i="4" s="1"/>
  <c r="P272" i="4"/>
  <c r="P83" i="4"/>
  <c r="P91" i="4" s="1"/>
  <c r="F70" i="4"/>
  <c r="F62" i="4"/>
  <c r="Q273" i="4"/>
  <c r="Q84" i="4"/>
  <c r="Q92" i="4" s="1"/>
  <c r="H84" i="4"/>
  <c r="H92" i="4" s="1"/>
  <c r="H273" i="4"/>
  <c r="K65" i="4"/>
  <c r="M66" i="4"/>
  <c r="M74" i="4"/>
  <c r="K62" i="4"/>
  <c r="F63" i="4"/>
  <c r="R73" i="4"/>
  <c r="L267" i="4"/>
  <c r="L259" i="4" s="1"/>
  <c r="F69" i="4"/>
  <c r="K72" i="4"/>
  <c r="K75" i="4" s="1"/>
  <c r="K64" i="4"/>
  <c r="K266" i="4" s="1"/>
  <c r="K258" i="4" s="1"/>
  <c r="X56" i="4"/>
  <c r="L73" i="4"/>
  <c r="L65" i="4"/>
  <c r="M61" i="4"/>
  <c r="M63" i="4"/>
  <c r="K78" i="4"/>
  <c r="P82" i="4"/>
  <c r="P90" i="4" s="1"/>
  <c r="Q270" i="4"/>
  <c r="Q114" i="4"/>
  <c r="Q116" i="4" s="1"/>
  <c r="Q81" i="4" s="1"/>
  <c r="Q89" i="4" s="1"/>
  <c r="H234" i="4"/>
  <c r="H78" i="4"/>
  <c r="H60" i="4"/>
  <c r="H68" i="4"/>
  <c r="J69" i="4"/>
  <c r="M274" i="4"/>
  <c r="M85" i="4"/>
  <c r="M93" i="4" s="1"/>
  <c r="I274" i="4"/>
  <c r="I85" i="4"/>
  <c r="I93" i="4" s="1"/>
  <c r="E252" i="4"/>
  <c r="E61" i="4"/>
  <c r="J270" i="4"/>
  <c r="J114" i="4"/>
  <c r="J116" i="4" s="1"/>
  <c r="J81" i="4" s="1"/>
  <c r="J89" i="4" s="1"/>
  <c r="F272" i="4"/>
  <c r="F83" i="4"/>
  <c r="F91" i="4" s="1"/>
  <c r="J276" i="4"/>
  <c r="J87" i="4"/>
  <c r="J95" i="4" s="1"/>
  <c r="N252" i="4"/>
  <c r="N64" i="4"/>
  <c r="N65" i="4"/>
  <c r="N265" i="4" s="1"/>
  <c r="N257" i="4" s="1"/>
  <c r="X27" i="4"/>
  <c r="N62" i="4"/>
  <c r="E63" i="4"/>
  <c r="R69" i="4"/>
  <c r="N87" i="4"/>
  <c r="N95" i="4" s="1"/>
  <c r="I273" i="4"/>
  <c r="I84" i="4"/>
  <c r="I92" i="4" s="1"/>
  <c r="E66" i="4"/>
  <c r="E74" i="4"/>
  <c r="X58" i="4"/>
  <c r="E32" i="4"/>
  <c r="E234" i="4"/>
  <c r="E243" i="4" s="1"/>
  <c r="M234" i="4"/>
  <c r="M243" i="4" s="1"/>
  <c r="M32" i="4"/>
  <c r="G39" i="4"/>
  <c r="G239" i="4" s="1"/>
  <c r="G73" i="4"/>
  <c r="O39" i="4"/>
  <c r="O239" i="4" s="1"/>
  <c r="O73" i="4"/>
  <c r="X52" i="4"/>
  <c r="E60" i="4"/>
  <c r="M60" i="4"/>
  <c r="M68" i="4"/>
  <c r="G61" i="4"/>
  <c r="G69" i="4"/>
  <c r="O61" i="4"/>
  <c r="O69" i="4"/>
  <c r="I70" i="4"/>
  <c r="I62" i="4"/>
  <c r="Q70" i="4"/>
  <c r="Q62" i="4"/>
  <c r="J63" i="4"/>
  <c r="J71" i="4"/>
  <c r="R63" i="4"/>
  <c r="R268" i="4" s="1"/>
  <c r="R260" i="4" s="1"/>
  <c r="R71" i="4"/>
  <c r="X57" i="4"/>
  <c r="E64" i="4"/>
  <c r="E266" i="4" s="1"/>
  <c r="E258" i="4" s="1"/>
  <c r="F66" i="4"/>
  <c r="E72" i="4"/>
  <c r="L78" i="4"/>
  <c r="R90" i="4"/>
  <c r="L114" i="4"/>
  <c r="L116" i="4" s="1"/>
  <c r="L81" i="4" s="1"/>
  <c r="L89" i="4" s="1"/>
  <c r="K129" i="4"/>
  <c r="K131" i="4" s="1"/>
  <c r="M129" i="4"/>
  <c r="M131" i="4" s="1"/>
  <c r="J275" i="4"/>
  <c r="J86" i="4"/>
  <c r="J94" i="4" s="1"/>
  <c r="G275" i="4"/>
  <c r="G86" i="4"/>
  <c r="G94" i="4" s="1"/>
  <c r="X10" i="4"/>
  <c r="H32" i="4"/>
  <c r="P32" i="4"/>
  <c r="F78" i="4"/>
  <c r="N60" i="4"/>
  <c r="F64" i="4"/>
  <c r="H72" i="4"/>
  <c r="E270" i="4"/>
  <c r="E114" i="4"/>
  <c r="E116" i="4" s="1"/>
  <c r="E81" i="4" s="1"/>
  <c r="E89" i="4" s="1"/>
  <c r="M114" i="4"/>
  <c r="M116" i="4" s="1"/>
  <c r="M81" i="4" s="1"/>
  <c r="M89" i="4" s="1"/>
  <c r="K275" i="4"/>
  <c r="K86" i="4"/>
  <c r="K94" i="4" s="1"/>
  <c r="S21" i="4"/>
  <c r="K61" i="4"/>
  <c r="K66" i="4"/>
  <c r="G234" i="4"/>
  <c r="O234" i="4"/>
  <c r="O243" i="4" s="1"/>
  <c r="E37" i="4"/>
  <c r="E237" i="4" s="1"/>
  <c r="E71" i="4"/>
  <c r="E78" i="4"/>
  <c r="E70" i="4"/>
  <c r="G68" i="4"/>
  <c r="G60" i="4"/>
  <c r="O68" i="4"/>
  <c r="O60" i="4"/>
  <c r="O78" i="4"/>
  <c r="I69" i="4"/>
  <c r="I61" i="4"/>
  <c r="Q69" i="4"/>
  <c r="Q61" i="4"/>
  <c r="X54" i="4"/>
  <c r="E68" i="4"/>
  <c r="M71" i="4"/>
  <c r="J83" i="4"/>
  <c r="J91" i="4" s="1"/>
  <c r="J272" i="4"/>
  <c r="K272" i="4"/>
  <c r="K83" i="4"/>
  <c r="K91" i="4" s="1"/>
  <c r="J273" i="4"/>
  <c r="J84" i="4"/>
  <c r="J92" i="4" s="1"/>
  <c r="L274" i="4"/>
  <c r="L85" i="4"/>
  <c r="L93" i="4" s="1"/>
  <c r="J274" i="4"/>
  <c r="J85" i="4"/>
  <c r="J93" i="4" s="1"/>
  <c r="K252" i="4"/>
  <c r="K270" i="4"/>
  <c r="R66" i="4"/>
  <c r="R74" i="4"/>
  <c r="R75" i="4" s="1"/>
  <c r="K73" i="4"/>
  <c r="E83" i="4"/>
  <c r="E91" i="4" s="1"/>
  <c r="F84" i="4"/>
  <c r="F92" i="4" s="1"/>
  <c r="R92" i="4"/>
  <c r="E86" i="4"/>
  <c r="E94" i="4" s="1"/>
  <c r="F87" i="4"/>
  <c r="F95" i="4" s="1"/>
  <c r="L200" i="4"/>
  <c r="N200" i="4"/>
  <c r="O252" i="4"/>
  <c r="M62" i="4"/>
  <c r="O72" i="4"/>
  <c r="O64" i="4"/>
  <c r="O265" i="4" s="1"/>
  <c r="O257" i="4" s="1"/>
  <c r="O71" i="4"/>
  <c r="I72" i="4"/>
  <c r="H187" i="4"/>
  <c r="H252" i="4"/>
  <c r="P252" i="4"/>
  <c r="J234" i="4"/>
  <c r="J243" i="4" s="1"/>
  <c r="N236" i="4"/>
  <c r="P64" i="4"/>
  <c r="J66" i="4"/>
  <c r="J268" i="4" s="1"/>
  <c r="J260" i="4" s="1"/>
  <c r="J74" i="4"/>
  <c r="H62" i="4"/>
  <c r="H63" i="4"/>
  <c r="I252" i="4"/>
  <c r="L37" i="4"/>
  <c r="L237" i="4" s="1"/>
  <c r="K234" i="4"/>
  <c r="K243" i="4" s="1"/>
  <c r="G236" i="4"/>
  <c r="O236" i="4"/>
  <c r="E69" i="4"/>
  <c r="X53" i="4"/>
  <c r="M69" i="4"/>
  <c r="H71" i="4"/>
  <c r="P71" i="4"/>
  <c r="K74" i="4"/>
  <c r="I63" i="4"/>
  <c r="F270" i="4"/>
  <c r="F114" i="4"/>
  <c r="F116" i="4" s="1"/>
  <c r="F81" i="4" s="1"/>
  <c r="F89" i="4" s="1"/>
  <c r="N270" i="4"/>
  <c r="N114" i="4"/>
  <c r="N116" i="4" s="1"/>
  <c r="N81" i="4" s="1"/>
  <c r="N89" i="4" s="1"/>
  <c r="L129" i="4"/>
  <c r="L131" i="4" s="1"/>
  <c r="N145" i="4"/>
  <c r="N147" i="4" s="1"/>
  <c r="L174" i="4"/>
  <c r="P187" i="4"/>
  <c r="G252" i="4"/>
  <c r="I234" i="4"/>
  <c r="I243" i="4" s="1"/>
  <c r="I78" i="4"/>
  <c r="E62" i="4"/>
  <c r="G72" i="4"/>
  <c r="G64" i="4"/>
  <c r="G268" i="4" s="1"/>
  <c r="G260" i="4" s="1"/>
  <c r="G62" i="4"/>
  <c r="G63" i="4"/>
  <c r="S266" i="4"/>
  <c r="S267" i="4"/>
  <c r="N266" i="4"/>
  <c r="N258" i="4" s="1"/>
  <c r="R234" i="4"/>
  <c r="F236" i="4"/>
  <c r="F243" i="4" s="1"/>
  <c r="H64" i="4"/>
  <c r="H266" i="4" s="1"/>
  <c r="H258" i="4" s="1"/>
  <c r="R62" i="4"/>
  <c r="F71" i="4"/>
  <c r="P268" i="4"/>
  <c r="P260" i="4" s="1"/>
  <c r="J252" i="4"/>
  <c r="R252" i="4"/>
  <c r="F61" i="4"/>
  <c r="N61" i="4"/>
  <c r="J62" i="4"/>
  <c r="L64" i="4"/>
  <c r="R94" i="4"/>
  <c r="G112" i="4"/>
  <c r="O112" i="4"/>
  <c r="G145" i="4"/>
  <c r="G147" i="4" s="1"/>
  <c r="O145" i="4"/>
  <c r="O147" i="4" s="1"/>
  <c r="O273" i="4"/>
  <c r="O84" i="4"/>
  <c r="O92" i="4" s="1"/>
  <c r="Q187" i="4"/>
  <c r="K213" i="4"/>
  <c r="J267" i="4"/>
  <c r="J259" i="4" s="1"/>
  <c r="L252" i="4"/>
  <c r="F68" i="4"/>
  <c r="N68" i="4"/>
  <c r="K63" i="4"/>
  <c r="E73" i="4"/>
  <c r="E65" i="4"/>
  <c r="M73" i="4"/>
  <c r="M65" i="4"/>
  <c r="O66" i="4"/>
  <c r="P72" i="4"/>
  <c r="Q74" i="4"/>
  <c r="J78" i="4"/>
  <c r="Q87" i="4"/>
  <c r="Q95" i="4" s="1"/>
  <c r="S95" i="4" s="1"/>
  <c r="F187" i="4"/>
  <c r="N187" i="4"/>
  <c r="G187" i="4"/>
  <c r="O187" i="4"/>
  <c r="G213" i="4"/>
  <c r="O213" i="4"/>
  <c r="L234" i="4"/>
  <c r="H236" i="4"/>
  <c r="P236" i="4"/>
  <c r="S265" i="4"/>
  <c r="I145" i="4"/>
  <c r="I147" i="4" s="1"/>
  <c r="Q145" i="4"/>
  <c r="Q147" i="4" s="1"/>
  <c r="K174" i="4"/>
  <c r="H200" i="4"/>
  <c r="P200" i="4"/>
  <c r="X229" i="4"/>
  <c r="I200" i="4"/>
  <c r="Q200" i="4"/>
  <c r="R276" i="3"/>
  <c r="R275" i="3"/>
  <c r="R274" i="3"/>
  <c r="R273" i="3"/>
  <c r="S272" i="3"/>
  <c r="R272" i="3"/>
  <c r="R271" i="3"/>
  <c r="P232" i="3"/>
  <c r="O232" i="3"/>
  <c r="N232" i="3"/>
  <c r="M232" i="3"/>
  <c r="L232" i="3"/>
  <c r="K232" i="3"/>
  <c r="J232" i="3"/>
  <c r="I232" i="3"/>
  <c r="H232" i="3"/>
  <c r="G232" i="3"/>
  <c r="F232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Q161" i="3"/>
  <c r="X88" i="3"/>
  <c r="R87" i="3"/>
  <c r="R86" i="3"/>
  <c r="R85" i="3"/>
  <c r="R84" i="3"/>
  <c r="R83" i="3"/>
  <c r="R82" i="3"/>
  <c r="Q73" i="3"/>
  <c r="S66" i="3"/>
  <c r="S65" i="3"/>
  <c r="S64" i="3"/>
  <c r="S63" i="3"/>
  <c r="N64" i="3"/>
  <c r="R40" i="3"/>
  <c r="R240" i="3" s="1"/>
  <c r="Q40" i="3"/>
  <c r="Q240" i="3" s="1"/>
  <c r="P40" i="3"/>
  <c r="P240" i="3" s="1"/>
  <c r="O40" i="3"/>
  <c r="O240" i="3" s="1"/>
  <c r="L40" i="3"/>
  <c r="L240" i="3" s="1"/>
  <c r="J40" i="3"/>
  <c r="J240" i="3" s="1"/>
  <c r="I40" i="3"/>
  <c r="I240" i="3" s="1"/>
  <c r="H40" i="3"/>
  <c r="H240" i="3" s="1"/>
  <c r="G40" i="3"/>
  <c r="G240" i="3" s="1"/>
  <c r="R39" i="3"/>
  <c r="R239" i="3" s="1"/>
  <c r="Q39" i="3"/>
  <c r="Q239" i="3" s="1"/>
  <c r="O39" i="3"/>
  <c r="O239" i="3" s="1"/>
  <c r="N39" i="3"/>
  <c r="N239" i="3" s="1"/>
  <c r="M39" i="3"/>
  <c r="M239" i="3" s="1"/>
  <c r="K73" i="3"/>
  <c r="J73" i="3"/>
  <c r="I39" i="3"/>
  <c r="I239" i="3" s="1"/>
  <c r="G39" i="3"/>
  <c r="G239" i="3" s="1"/>
  <c r="F39" i="3"/>
  <c r="F239" i="3" s="1"/>
  <c r="E39" i="3"/>
  <c r="E239" i="3" s="1"/>
  <c r="P38" i="3"/>
  <c r="P238" i="3" s="1"/>
  <c r="O38" i="3"/>
  <c r="O238" i="3" s="1"/>
  <c r="N38" i="3"/>
  <c r="N238" i="3" s="1"/>
  <c r="M72" i="3"/>
  <c r="L38" i="3"/>
  <c r="L238" i="3" s="1"/>
  <c r="K38" i="3"/>
  <c r="K238" i="3" s="1"/>
  <c r="H38" i="3"/>
  <c r="H238" i="3" s="1"/>
  <c r="G38" i="3"/>
  <c r="G238" i="3" s="1"/>
  <c r="F38" i="3"/>
  <c r="F238" i="3" s="1"/>
  <c r="E38" i="3"/>
  <c r="E238" i="3" s="1"/>
  <c r="R37" i="3"/>
  <c r="R237" i="3" s="1"/>
  <c r="Q37" i="3"/>
  <c r="Q237" i="3" s="1"/>
  <c r="P37" i="3"/>
  <c r="P237" i="3" s="1"/>
  <c r="M71" i="3"/>
  <c r="K37" i="3"/>
  <c r="K237" i="3" s="1"/>
  <c r="J37" i="3"/>
  <c r="J237" i="3" s="1"/>
  <c r="I37" i="3"/>
  <c r="I237" i="3" s="1"/>
  <c r="H37" i="3"/>
  <c r="H237" i="3" s="1"/>
  <c r="F37" i="3"/>
  <c r="F237" i="3" s="1"/>
  <c r="E37" i="3"/>
  <c r="E237" i="3" s="1"/>
  <c r="R235" i="3"/>
  <c r="Q235" i="3"/>
  <c r="P235" i="3"/>
  <c r="O235" i="3"/>
  <c r="N235" i="3"/>
  <c r="M235" i="3"/>
  <c r="L235" i="3"/>
  <c r="J235" i="3"/>
  <c r="I235" i="3"/>
  <c r="H235" i="3"/>
  <c r="G235" i="3"/>
  <c r="F235" i="3"/>
  <c r="E235" i="3"/>
  <c r="K40" i="3"/>
  <c r="K240" i="3" s="1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21" i="3"/>
  <c r="O15" i="3"/>
  <c r="N15" i="3"/>
  <c r="M15" i="3"/>
  <c r="L15" i="3"/>
  <c r="G15" i="3"/>
  <c r="R15" i="3"/>
  <c r="Q15" i="3"/>
  <c r="P15" i="3"/>
  <c r="K15" i="3"/>
  <c r="J15" i="3"/>
  <c r="I15" i="3"/>
  <c r="H15" i="3"/>
  <c r="F15" i="3"/>
  <c r="E15" i="3"/>
  <c r="X11" i="3"/>
  <c r="S9" i="3"/>
  <c r="S6" i="3"/>
  <c r="E267" i="4" l="1"/>
  <c r="E259" i="4" s="1"/>
  <c r="E250" i="4" s="1"/>
  <c r="X22" i="4"/>
  <c r="K267" i="4"/>
  <c r="K259" i="4" s="1"/>
  <c r="E276" i="4"/>
  <c r="E285" i="4" s="1"/>
  <c r="E87" i="4"/>
  <c r="E95" i="4" s="1"/>
  <c r="E96" i="4" s="1"/>
  <c r="N273" i="4"/>
  <c r="N84" i="4"/>
  <c r="N92" i="4" s="1"/>
  <c r="E273" i="4"/>
  <c r="E84" i="4"/>
  <c r="E92" i="4" s="1"/>
  <c r="M68" i="3"/>
  <c r="Q74" i="3"/>
  <c r="H268" i="4"/>
  <c r="H260" i="4" s="1"/>
  <c r="R266" i="4"/>
  <c r="R258" i="4" s="1"/>
  <c r="G243" i="4"/>
  <c r="E265" i="4"/>
  <c r="E257" i="4" s="1"/>
  <c r="I276" i="4"/>
  <c r="I285" i="4" s="1"/>
  <c r="M276" i="4"/>
  <c r="M87" i="4"/>
  <c r="M95" i="4" s="1"/>
  <c r="N78" i="3"/>
  <c r="L174" i="3"/>
  <c r="L273" i="3" s="1"/>
  <c r="K268" i="4"/>
  <c r="K260" i="4" s="1"/>
  <c r="S258" i="4"/>
  <c r="M266" i="4"/>
  <c r="M258" i="4" s="1"/>
  <c r="H87" i="4"/>
  <c r="H95" i="4" s="1"/>
  <c r="H271" i="4"/>
  <c r="H82" i="4"/>
  <c r="H90" i="4" s="1"/>
  <c r="S257" i="4"/>
  <c r="O60" i="3"/>
  <c r="L243" i="4"/>
  <c r="I267" i="4"/>
  <c r="I259" i="4" s="1"/>
  <c r="S260" i="4"/>
  <c r="Q267" i="4"/>
  <c r="Q259" i="4" s="1"/>
  <c r="Q250" i="4" s="1"/>
  <c r="I266" i="4"/>
  <c r="I258" i="4" s="1"/>
  <c r="M275" i="4"/>
  <c r="M284" i="4" s="1"/>
  <c r="M86" i="4"/>
  <c r="M94" i="4" s="1"/>
  <c r="P266" i="4"/>
  <c r="P258" i="4" s="1"/>
  <c r="R243" i="4"/>
  <c r="J266" i="4"/>
  <c r="J258" i="4" s="1"/>
  <c r="J283" i="4" s="1"/>
  <c r="E268" i="4"/>
  <c r="E260" i="4" s="1"/>
  <c r="Q266" i="4"/>
  <c r="Q258" i="4" s="1"/>
  <c r="I271" i="4"/>
  <c r="I82" i="4"/>
  <c r="I90" i="4" s="1"/>
  <c r="G273" i="4"/>
  <c r="P84" i="4"/>
  <c r="P92" i="4" s="1"/>
  <c r="L266" i="4"/>
  <c r="L258" i="4" s="1"/>
  <c r="P267" i="4"/>
  <c r="P259" i="4" s="1"/>
  <c r="P250" i="4" s="1"/>
  <c r="N268" i="4"/>
  <c r="N260" i="4" s="1"/>
  <c r="G267" i="4"/>
  <c r="G259" i="4" s="1"/>
  <c r="G284" i="4" s="1"/>
  <c r="N267" i="4"/>
  <c r="N259" i="4" s="1"/>
  <c r="N250" i="4" s="1"/>
  <c r="Q268" i="4"/>
  <c r="Q260" i="4" s="1"/>
  <c r="J75" i="4"/>
  <c r="L75" i="4"/>
  <c r="I265" i="4"/>
  <c r="I257" i="4" s="1"/>
  <c r="P75" i="4"/>
  <c r="S90" i="4"/>
  <c r="F271" i="4"/>
  <c r="F82" i="4"/>
  <c r="F90" i="4" s="1"/>
  <c r="F96" i="4" s="1"/>
  <c r="J271" i="4"/>
  <c r="J82" i="4"/>
  <c r="J90" i="4" s="1"/>
  <c r="M37" i="3"/>
  <c r="M237" i="3" s="1"/>
  <c r="M267" i="4"/>
  <c r="M259" i="4" s="1"/>
  <c r="F266" i="4"/>
  <c r="F258" i="4" s="1"/>
  <c r="M272" i="4"/>
  <c r="M83" i="4"/>
  <c r="M91" i="4" s="1"/>
  <c r="K250" i="4"/>
  <c r="K284" i="4"/>
  <c r="H285" i="4"/>
  <c r="H251" i="4"/>
  <c r="E282" i="4"/>
  <c r="E248" i="4"/>
  <c r="H249" i="4"/>
  <c r="I250" i="4"/>
  <c r="I249" i="4"/>
  <c r="I283" i="4"/>
  <c r="J284" i="4"/>
  <c r="J250" i="4"/>
  <c r="P249" i="4"/>
  <c r="E251" i="4"/>
  <c r="L249" i="4"/>
  <c r="L283" i="4"/>
  <c r="N285" i="4"/>
  <c r="N251" i="4"/>
  <c r="Q251" i="4"/>
  <c r="Q285" i="4"/>
  <c r="S285" i="4" s="1"/>
  <c r="I282" i="4"/>
  <c r="I248" i="4"/>
  <c r="R283" i="4"/>
  <c r="R249" i="4"/>
  <c r="K251" i="4"/>
  <c r="M283" i="4"/>
  <c r="M249" i="4"/>
  <c r="R285" i="4"/>
  <c r="R251" i="4"/>
  <c r="J285" i="4"/>
  <c r="J251" i="4"/>
  <c r="I251" i="4"/>
  <c r="M250" i="4"/>
  <c r="P248" i="4"/>
  <c r="P282" i="4"/>
  <c r="E283" i="4"/>
  <c r="E249" i="4"/>
  <c r="Q282" i="4"/>
  <c r="Q248" i="4"/>
  <c r="F249" i="4"/>
  <c r="N249" i="4"/>
  <c r="G251" i="4"/>
  <c r="O282" i="4"/>
  <c r="O248" i="4"/>
  <c r="K283" i="4"/>
  <c r="K249" i="4"/>
  <c r="L250" i="4"/>
  <c r="I275" i="4"/>
  <c r="I284" i="4" s="1"/>
  <c r="I86" i="4"/>
  <c r="I94" i="4" s="1"/>
  <c r="G75" i="4"/>
  <c r="F267" i="4"/>
  <c r="F259" i="4" s="1"/>
  <c r="S92" i="4"/>
  <c r="I272" i="4"/>
  <c r="I83" i="4"/>
  <c r="I91" i="4" s="1"/>
  <c r="G274" i="4"/>
  <c r="G85" i="4"/>
  <c r="G93" i="4" s="1"/>
  <c r="G272" i="4"/>
  <c r="G83" i="4"/>
  <c r="G91" i="4" s="1"/>
  <c r="F268" i="4"/>
  <c r="F260" i="4" s="1"/>
  <c r="M265" i="4"/>
  <c r="M257" i="4" s="1"/>
  <c r="E75" i="4"/>
  <c r="O75" i="4"/>
  <c r="N282" i="4"/>
  <c r="N248" i="4"/>
  <c r="L273" i="4"/>
  <c r="L84" i="4"/>
  <c r="L92" i="4" s="1"/>
  <c r="F265" i="4"/>
  <c r="F257" i="4" s="1"/>
  <c r="M268" i="4"/>
  <c r="M260" i="4" s="1"/>
  <c r="H75" i="4"/>
  <c r="O114" i="4"/>
  <c r="O116" i="4" s="1"/>
  <c r="O81" i="4" s="1"/>
  <c r="O89" i="4" s="1"/>
  <c r="O270" i="4"/>
  <c r="N85" i="4"/>
  <c r="N93" i="4" s="1"/>
  <c r="N274" i="4"/>
  <c r="N283" i="4" s="1"/>
  <c r="R267" i="4"/>
  <c r="R259" i="4" s="1"/>
  <c r="K276" i="4"/>
  <c r="K285" i="4" s="1"/>
  <c r="K87" i="4"/>
  <c r="K95" i="4" s="1"/>
  <c r="G270" i="4"/>
  <c r="G114" i="4"/>
  <c r="G116" i="4" s="1"/>
  <c r="G81" i="4" s="1"/>
  <c r="G89" i="4" s="1"/>
  <c r="X89" i="4" s="1"/>
  <c r="L271" i="4"/>
  <c r="L82" i="4"/>
  <c r="L90" i="4" s="1"/>
  <c r="G265" i="4"/>
  <c r="G257" i="4" s="1"/>
  <c r="H274" i="4"/>
  <c r="H283" i="4" s="1"/>
  <c r="H85" i="4"/>
  <c r="H93" i="4" s="1"/>
  <c r="N275" i="4"/>
  <c r="N86" i="4"/>
  <c r="N94" i="4" s="1"/>
  <c r="K271" i="4"/>
  <c r="K82" i="4"/>
  <c r="K90" i="4" s="1"/>
  <c r="R96" i="4"/>
  <c r="K265" i="4"/>
  <c r="K257" i="4" s="1"/>
  <c r="O268" i="4"/>
  <c r="O260" i="4" s="1"/>
  <c r="P275" i="4"/>
  <c r="P86" i="4"/>
  <c r="P94" i="4" s="1"/>
  <c r="F85" i="4"/>
  <c r="F93" i="4" s="1"/>
  <c r="F274" i="4"/>
  <c r="F283" i="4" s="1"/>
  <c r="N75" i="4"/>
  <c r="Q274" i="4"/>
  <c r="Q283" i="4" s="1"/>
  <c r="S283" i="4" s="1"/>
  <c r="Q85" i="4"/>
  <c r="Q93" i="4" s="1"/>
  <c r="S93" i="4" s="1"/>
  <c r="H267" i="4"/>
  <c r="H259" i="4" s="1"/>
  <c r="G266" i="4"/>
  <c r="G258" i="4" s="1"/>
  <c r="L275" i="4"/>
  <c r="L284" i="4" s="1"/>
  <c r="L86" i="4"/>
  <c r="L94" i="4" s="1"/>
  <c r="H243" i="4"/>
  <c r="Q75" i="4"/>
  <c r="P243" i="4"/>
  <c r="O274" i="4"/>
  <c r="O85" i="4"/>
  <c r="O93" i="4" s="1"/>
  <c r="O272" i="4"/>
  <c r="O83" i="4"/>
  <c r="O91" i="4" s="1"/>
  <c r="Q249" i="4"/>
  <c r="P274" i="4"/>
  <c r="P283" i="4" s="1"/>
  <c r="P85" i="4"/>
  <c r="P93" i="4" s="1"/>
  <c r="P96" i="4" s="1"/>
  <c r="O266" i="4"/>
  <c r="O258" i="4" s="1"/>
  <c r="P285" i="4"/>
  <c r="P251" i="4"/>
  <c r="M75" i="4"/>
  <c r="L268" i="4"/>
  <c r="L260" i="4" s="1"/>
  <c r="Q275" i="4"/>
  <c r="Q284" i="4" s="1"/>
  <c r="Q86" i="4"/>
  <c r="Q94" i="4" s="1"/>
  <c r="S94" i="4" s="1"/>
  <c r="R265" i="4"/>
  <c r="R257" i="4" s="1"/>
  <c r="O267" i="4"/>
  <c r="O259" i="4" s="1"/>
  <c r="L265" i="4"/>
  <c r="L257" i="4" s="1"/>
  <c r="N272" i="4"/>
  <c r="N83" i="4"/>
  <c r="N91" i="4" s="1"/>
  <c r="N96" i="4" s="1"/>
  <c r="M271" i="4"/>
  <c r="M82" i="4"/>
  <c r="M90" i="4" s="1"/>
  <c r="H275" i="4"/>
  <c r="H86" i="4"/>
  <c r="H94" i="4" s="1"/>
  <c r="H96" i="4" s="1"/>
  <c r="O276" i="4"/>
  <c r="O87" i="4"/>
  <c r="O95" i="4" s="1"/>
  <c r="F75" i="4"/>
  <c r="J265" i="4"/>
  <c r="J257" i="4" s="1"/>
  <c r="H265" i="4"/>
  <c r="H257" i="4" s="1"/>
  <c r="Q272" i="4"/>
  <c r="Q83" i="4"/>
  <c r="Q91" i="4" s="1"/>
  <c r="S91" i="4" s="1"/>
  <c r="K273" i="4"/>
  <c r="K84" i="4"/>
  <c r="K92" i="4" s="1"/>
  <c r="X92" i="4" s="1"/>
  <c r="G276" i="4"/>
  <c r="G285" i="4" s="1"/>
  <c r="G87" i="4"/>
  <c r="G95" i="4" s="1"/>
  <c r="J96" i="4"/>
  <c r="S89" i="4"/>
  <c r="I96" i="4"/>
  <c r="I74" i="3"/>
  <c r="F63" i="3"/>
  <c r="N32" i="3"/>
  <c r="M70" i="3"/>
  <c r="K112" i="3"/>
  <c r="K114" i="3" s="1"/>
  <c r="K116" i="3" s="1"/>
  <c r="K81" i="3" s="1"/>
  <c r="K89" i="3" s="1"/>
  <c r="N63" i="3"/>
  <c r="E70" i="3"/>
  <c r="J62" i="3"/>
  <c r="R65" i="3"/>
  <c r="F32" i="3"/>
  <c r="K68" i="3"/>
  <c r="Q63" i="3"/>
  <c r="O74" i="3"/>
  <c r="K69" i="3"/>
  <c r="I62" i="3"/>
  <c r="E32" i="3"/>
  <c r="H63" i="3"/>
  <c r="P63" i="3"/>
  <c r="F66" i="3"/>
  <c r="G32" i="3"/>
  <c r="O32" i="3"/>
  <c r="M38" i="3"/>
  <c r="M238" i="3" s="1"/>
  <c r="J145" i="3"/>
  <c r="R145" i="3"/>
  <c r="L145" i="3"/>
  <c r="L147" i="3" s="1"/>
  <c r="L83" i="3" s="1"/>
  <c r="K174" i="3"/>
  <c r="K273" i="3" s="1"/>
  <c r="E174" i="3"/>
  <c r="M174" i="3"/>
  <c r="G174" i="3"/>
  <c r="G273" i="3" s="1"/>
  <c r="O174" i="3"/>
  <c r="K213" i="3"/>
  <c r="G213" i="3"/>
  <c r="L213" i="3"/>
  <c r="F213" i="3"/>
  <c r="F87" i="3" s="1"/>
  <c r="N213" i="3"/>
  <c r="H213" i="3"/>
  <c r="H276" i="3" s="1"/>
  <c r="P213" i="3"/>
  <c r="P87" i="3" s="1"/>
  <c r="G74" i="3"/>
  <c r="H32" i="3"/>
  <c r="P32" i="3"/>
  <c r="E234" i="3"/>
  <c r="I236" i="3"/>
  <c r="Q236" i="3"/>
  <c r="E68" i="3"/>
  <c r="M60" i="3"/>
  <c r="I70" i="3"/>
  <c r="M64" i="3"/>
  <c r="O112" i="3"/>
  <c r="O270" i="3" s="1"/>
  <c r="O213" i="3"/>
  <c r="O276" i="3" s="1"/>
  <c r="S22" i="3"/>
  <c r="X22" i="3" s="1"/>
  <c r="M61" i="3"/>
  <c r="S20" i="3"/>
  <c r="O252" i="3"/>
  <c r="J236" i="3"/>
  <c r="R236" i="3"/>
  <c r="F64" i="3"/>
  <c r="S265" i="3"/>
  <c r="E61" i="3"/>
  <c r="S10" i="3"/>
  <c r="X10" i="3" s="1"/>
  <c r="I69" i="3"/>
  <c r="F129" i="3"/>
  <c r="F131" i="3" s="1"/>
  <c r="F82" i="3" s="1"/>
  <c r="N129" i="3"/>
  <c r="N131" i="3" s="1"/>
  <c r="H129" i="3"/>
  <c r="H131" i="3" s="1"/>
  <c r="H271" i="3" s="1"/>
  <c r="P129" i="3"/>
  <c r="P131" i="3" s="1"/>
  <c r="P82" i="3" s="1"/>
  <c r="J129" i="3"/>
  <c r="J131" i="3" s="1"/>
  <c r="J271" i="3" s="1"/>
  <c r="R129" i="3"/>
  <c r="K32" i="3"/>
  <c r="O236" i="3"/>
  <c r="R73" i="3"/>
  <c r="J112" i="3"/>
  <c r="R112" i="3"/>
  <c r="R270" i="3" s="1"/>
  <c r="L112" i="3"/>
  <c r="L114" i="3" s="1"/>
  <c r="L116" i="3" s="1"/>
  <c r="L81" i="3" s="1"/>
  <c r="F112" i="3"/>
  <c r="N112" i="3"/>
  <c r="N270" i="3" s="1"/>
  <c r="P112" i="3"/>
  <c r="P270" i="3" s="1"/>
  <c r="G129" i="3"/>
  <c r="G131" i="3" s="1"/>
  <c r="G82" i="3" s="1"/>
  <c r="O129" i="3"/>
  <c r="O131" i="3" s="1"/>
  <c r="O271" i="3" s="1"/>
  <c r="K234" i="3"/>
  <c r="G236" i="3"/>
  <c r="F187" i="3"/>
  <c r="F274" i="3" s="1"/>
  <c r="N187" i="3"/>
  <c r="N274" i="3" s="1"/>
  <c r="H187" i="3"/>
  <c r="H274" i="3" s="1"/>
  <c r="P187" i="3"/>
  <c r="P85" i="3" s="1"/>
  <c r="J187" i="3"/>
  <c r="J274" i="3" s="1"/>
  <c r="L252" i="3"/>
  <c r="L61" i="3"/>
  <c r="N252" i="3"/>
  <c r="L64" i="3"/>
  <c r="F73" i="3"/>
  <c r="N73" i="3"/>
  <c r="H74" i="3"/>
  <c r="H66" i="3"/>
  <c r="P74" i="3"/>
  <c r="P66" i="3"/>
  <c r="H145" i="3"/>
  <c r="H147" i="3" s="1"/>
  <c r="P145" i="3"/>
  <c r="P147" i="3" s="1"/>
  <c r="M234" i="3"/>
  <c r="M32" i="3"/>
  <c r="E64" i="3"/>
  <c r="G73" i="3"/>
  <c r="O73" i="3"/>
  <c r="I66" i="3"/>
  <c r="Q66" i="3"/>
  <c r="S268" i="3"/>
  <c r="E72" i="3"/>
  <c r="L84" i="3"/>
  <c r="L92" i="3" s="1"/>
  <c r="L32" i="3"/>
  <c r="G234" i="3"/>
  <c r="O234" i="3"/>
  <c r="K236" i="3"/>
  <c r="Q61" i="3"/>
  <c r="K62" i="3"/>
  <c r="E71" i="3"/>
  <c r="G72" i="3"/>
  <c r="O72" i="3"/>
  <c r="I65" i="3"/>
  <c r="Q65" i="3"/>
  <c r="S267" i="3"/>
  <c r="K145" i="3"/>
  <c r="K147" i="3" s="1"/>
  <c r="K83" i="3" s="1"/>
  <c r="M145" i="3"/>
  <c r="M147" i="3" s="1"/>
  <c r="L236" i="3"/>
  <c r="N71" i="3"/>
  <c r="N37" i="3"/>
  <c r="N237" i="3" s="1"/>
  <c r="F78" i="3"/>
  <c r="J69" i="3"/>
  <c r="R69" i="3"/>
  <c r="X56" i="3"/>
  <c r="J65" i="3"/>
  <c r="E112" i="3"/>
  <c r="E114" i="3" s="1"/>
  <c r="E116" i="3" s="1"/>
  <c r="E81" i="3" s="1"/>
  <c r="E89" i="3" s="1"/>
  <c r="M112" i="3"/>
  <c r="M114" i="3" s="1"/>
  <c r="M116" i="3" s="1"/>
  <c r="M81" i="3" s="1"/>
  <c r="F234" i="3"/>
  <c r="N234" i="3"/>
  <c r="L68" i="3"/>
  <c r="F60" i="3"/>
  <c r="H73" i="3"/>
  <c r="P73" i="3"/>
  <c r="I145" i="3"/>
  <c r="I147" i="3" s="1"/>
  <c r="Q145" i="3"/>
  <c r="Q147" i="3" s="1"/>
  <c r="E145" i="3"/>
  <c r="E147" i="3" s="1"/>
  <c r="E83" i="3" s="1"/>
  <c r="E187" i="3"/>
  <c r="E85" i="3" s="1"/>
  <c r="M187" i="3"/>
  <c r="M274" i="3" s="1"/>
  <c r="I187" i="3"/>
  <c r="I85" i="3" s="1"/>
  <c r="Q187" i="3"/>
  <c r="Q274" i="3" s="1"/>
  <c r="E213" i="3"/>
  <c r="M213" i="3"/>
  <c r="M276" i="3" s="1"/>
  <c r="H236" i="3"/>
  <c r="P236" i="3"/>
  <c r="Q234" i="3"/>
  <c r="Q243" i="3" s="1"/>
  <c r="K78" i="3"/>
  <c r="E236" i="3"/>
  <c r="M236" i="3"/>
  <c r="G69" i="3"/>
  <c r="O69" i="3"/>
  <c r="X55" i="3"/>
  <c r="O71" i="3"/>
  <c r="I64" i="3"/>
  <c r="Q64" i="3"/>
  <c r="H200" i="3"/>
  <c r="P200" i="3"/>
  <c r="P86" i="3" s="1"/>
  <c r="P94" i="3" s="1"/>
  <c r="L200" i="3"/>
  <c r="L275" i="3" s="1"/>
  <c r="R234" i="3"/>
  <c r="R243" i="3" s="1"/>
  <c r="F236" i="3"/>
  <c r="N236" i="3"/>
  <c r="H70" i="3"/>
  <c r="P70" i="3"/>
  <c r="L69" i="3"/>
  <c r="N66" i="3"/>
  <c r="H112" i="3"/>
  <c r="H270" i="3" s="1"/>
  <c r="I200" i="3"/>
  <c r="Q200" i="3"/>
  <c r="Q86" i="3" s="1"/>
  <c r="K200" i="3"/>
  <c r="K275" i="3" s="1"/>
  <c r="E200" i="3"/>
  <c r="E275" i="3" s="1"/>
  <c r="M200" i="3"/>
  <c r="M275" i="3" s="1"/>
  <c r="I213" i="3"/>
  <c r="I87" i="3" s="1"/>
  <c r="Q213" i="3"/>
  <c r="Q87" i="3" s="1"/>
  <c r="G60" i="3"/>
  <c r="E69" i="3"/>
  <c r="M69" i="3"/>
  <c r="I71" i="3"/>
  <c r="Q71" i="3"/>
  <c r="X57" i="3"/>
  <c r="I112" i="3"/>
  <c r="I114" i="3" s="1"/>
  <c r="I116" i="3" s="1"/>
  <c r="I81" i="3" s="1"/>
  <c r="Q112" i="3"/>
  <c r="Q114" i="3" s="1"/>
  <c r="Q116" i="3" s="1"/>
  <c r="Q81" i="3" s="1"/>
  <c r="G112" i="3"/>
  <c r="G270" i="3" s="1"/>
  <c r="E129" i="3"/>
  <c r="E131" i="3" s="1"/>
  <c r="E82" i="3" s="1"/>
  <c r="M129" i="3"/>
  <c r="M131" i="3" s="1"/>
  <c r="I129" i="3"/>
  <c r="I131" i="3" s="1"/>
  <c r="I82" i="3" s="1"/>
  <c r="Q129" i="3"/>
  <c r="Q131" i="3" s="1"/>
  <c r="Q82" i="3" s="1"/>
  <c r="F145" i="3"/>
  <c r="F147" i="3" s="1"/>
  <c r="F272" i="3" s="1"/>
  <c r="N145" i="3"/>
  <c r="N147" i="3" s="1"/>
  <c r="J174" i="3"/>
  <c r="J273" i="3" s="1"/>
  <c r="F174" i="3"/>
  <c r="F84" i="3" s="1"/>
  <c r="N174" i="3"/>
  <c r="N273" i="3" s="1"/>
  <c r="M83" i="3"/>
  <c r="M272" i="3"/>
  <c r="I274" i="3"/>
  <c r="Q94" i="3"/>
  <c r="F270" i="3"/>
  <c r="F114" i="3"/>
  <c r="F116" i="3" s="1"/>
  <c r="F81" i="3" s="1"/>
  <c r="E84" i="3"/>
  <c r="E273" i="3"/>
  <c r="M273" i="3"/>
  <c r="M84" i="3"/>
  <c r="O273" i="3"/>
  <c r="O84" i="3"/>
  <c r="G87" i="3"/>
  <c r="G276" i="3"/>
  <c r="N276" i="3"/>
  <c r="N87" i="3"/>
  <c r="Q72" i="3"/>
  <c r="Q38" i="3"/>
  <c r="Q238" i="3" s="1"/>
  <c r="E40" i="3"/>
  <c r="E240" i="3" s="1"/>
  <c r="Q68" i="3"/>
  <c r="Q60" i="3"/>
  <c r="H71" i="3"/>
  <c r="P71" i="3"/>
  <c r="K66" i="3"/>
  <c r="E60" i="3"/>
  <c r="G63" i="3"/>
  <c r="S266" i="3"/>
  <c r="G66" i="3"/>
  <c r="O70" i="3"/>
  <c r="F71" i="3"/>
  <c r="G145" i="3"/>
  <c r="G147" i="3" s="1"/>
  <c r="O145" i="3"/>
  <c r="O147" i="3" s="1"/>
  <c r="G187" i="3"/>
  <c r="O187" i="3"/>
  <c r="J200" i="3"/>
  <c r="L234" i="3"/>
  <c r="K235" i="3"/>
  <c r="O37" i="3"/>
  <c r="O237" i="3" s="1"/>
  <c r="M40" i="3"/>
  <c r="M240" i="3" s="1"/>
  <c r="E274" i="3"/>
  <c r="J38" i="3"/>
  <c r="J238" i="3" s="1"/>
  <c r="R68" i="3"/>
  <c r="R60" i="3"/>
  <c r="M87" i="3"/>
  <c r="E63" i="3"/>
  <c r="E268" i="3" s="1"/>
  <c r="E260" i="3" s="1"/>
  <c r="M63" i="3"/>
  <c r="J39" i="3"/>
  <c r="J239" i="3" s="1"/>
  <c r="L78" i="3"/>
  <c r="F69" i="3"/>
  <c r="F61" i="3"/>
  <c r="N69" i="3"/>
  <c r="N61" i="3"/>
  <c r="J72" i="3"/>
  <c r="J64" i="3"/>
  <c r="R72" i="3"/>
  <c r="R64" i="3"/>
  <c r="L66" i="3"/>
  <c r="L74" i="3"/>
  <c r="O62" i="3"/>
  <c r="G71" i="3"/>
  <c r="R92" i="3"/>
  <c r="R93" i="3"/>
  <c r="Q275" i="3"/>
  <c r="L276" i="3"/>
  <c r="L87" i="3"/>
  <c r="K252" i="3"/>
  <c r="R38" i="3"/>
  <c r="R238" i="3" s="1"/>
  <c r="P72" i="3"/>
  <c r="P64" i="3"/>
  <c r="K65" i="3"/>
  <c r="O78" i="3"/>
  <c r="L39" i="3"/>
  <c r="L239" i="3" s="1"/>
  <c r="X52" i="3"/>
  <c r="G61" i="3"/>
  <c r="O61" i="3"/>
  <c r="J71" i="3"/>
  <c r="J63" i="3"/>
  <c r="R71" i="3"/>
  <c r="R63" i="3"/>
  <c r="K64" i="3"/>
  <c r="L73" i="3"/>
  <c r="L65" i="3"/>
  <c r="E66" i="3"/>
  <c r="X58" i="3"/>
  <c r="E74" i="3"/>
  <c r="M66" i="3"/>
  <c r="M74" i="3"/>
  <c r="Q62" i="3"/>
  <c r="I63" i="3"/>
  <c r="Q70" i="3"/>
  <c r="K72" i="3"/>
  <c r="I73" i="3"/>
  <c r="E78" i="3"/>
  <c r="I270" i="3"/>
  <c r="Q270" i="3"/>
  <c r="K129" i="3"/>
  <c r="K131" i="3" s="1"/>
  <c r="E252" i="3"/>
  <c r="I234" i="3"/>
  <c r="I78" i="3"/>
  <c r="I32" i="3"/>
  <c r="G37" i="3"/>
  <c r="G237" i="3" s="1"/>
  <c r="J234" i="3"/>
  <c r="J243" i="3" s="1"/>
  <c r="J78" i="3"/>
  <c r="N40" i="3"/>
  <c r="N240" i="3" s="1"/>
  <c r="R66" i="3"/>
  <c r="R74" i="3"/>
  <c r="G65" i="3"/>
  <c r="O65" i="3"/>
  <c r="J32" i="3"/>
  <c r="L37" i="3"/>
  <c r="L237" i="3" s="1"/>
  <c r="H39" i="3"/>
  <c r="H239" i="3" s="1"/>
  <c r="P39" i="3"/>
  <c r="P239" i="3" s="1"/>
  <c r="F68" i="3"/>
  <c r="N68" i="3"/>
  <c r="H69" i="3"/>
  <c r="H61" i="3"/>
  <c r="P69" i="3"/>
  <c r="P61" i="3"/>
  <c r="J70" i="3"/>
  <c r="R70" i="3"/>
  <c r="K71" i="3"/>
  <c r="K63" i="3"/>
  <c r="E73" i="3"/>
  <c r="E65" i="3"/>
  <c r="M73" i="3"/>
  <c r="M65" i="3"/>
  <c r="F74" i="3"/>
  <c r="N74" i="3"/>
  <c r="K60" i="3"/>
  <c r="R62" i="3"/>
  <c r="O63" i="3"/>
  <c r="O66" i="3"/>
  <c r="L72" i="3"/>
  <c r="R90" i="3"/>
  <c r="R94" i="3"/>
  <c r="J270" i="3"/>
  <c r="J114" i="3"/>
  <c r="J116" i="3" s="1"/>
  <c r="J81" i="3" s="1"/>
  <c r="L129" i="3"/>
  <c r="L131" i="3" s="1"/>
  <c r="J147" i="3"/>
  <c r="H174" i="3"/>
  <c r="P174" i="3"/>
  <c r="I276" i="3"/>
  <c r="X229" i="3"/>
  <c r="F252" i="3"/>
  <c r="G68" i="3"/>
  <c r="O68" i="3"/>
  <c r="K70" i="3"/>
  <c r="X54" i="3"/>
  <c r="L71" i="3"/>
  <c r="I61" i="3"/>
  <c r="G70" i="3"/>
  <c r="G78" i="3"/>
  <c r="M89" i="3"/>
  <c r="M82" i="3"/>
  <c r="M271" i="3"/>
  <c r="I174" i="3"/>
  <c r="Q174" i="3"/>
  <c r="K187" i="3"/>
  <c r="F200" i="3"/>
  <c r="N200" i="3"/>
  <c r="J213" i="3"/>
  <c r="G252" i="3"/>
  <c r="I72" i="3"/>
  <c r="I38" i="3"/>
  <c r="I238" i="3" s="1"/>
  <c r="K39" i="3"/>
  <c r="K239" i="3" s="1"/>
  <c r="I68" i="3"/>
  <c r="I60" i="3"/>
  <c r="F40" i="3"/>
  <c r="F240" i="3" s="1"/>
  <c r="J68" i="3"/>
  <c r="J60" i="3"/>
  <c r="H72" i="3"/>
  <c r="H64" i="3"/>
  <c r="J66" i="3"/>
  <c r="J74" i="3"/>
  <c r="N85" i="3"/>
  <c r="E276" i="3"/>
  <c r="E87" i="3"/>
  <c r="S21" i="3"/>
  <c r="S27" i="3"/>
  <c r="X27" i="3" s="1"/>
  <c r="H234" i="3"/>
  <c r="H78" i="3"/>
  <c r="P234" i="3"/>
  <c r="P78" i="3"/>
  <c r="H68" i="3"/>
  <c r="H60" i="3"/>
  <c r="P68" i="3"/>
  <c r="P60" i="3"/>
  <c r="J61" i="3"/>
  <c r="R61" i="3"/>
  <c r="F72" i="3"/>
  <c r="N72" i="3"/>
  <c r="N60" i="3"/>
  <c r="K61" i="3"/>
  <c r="G62" i="3"/>
  <c r="Q69" i="3"/>
  <c r="M78" i="3"/>
  <c r="F271" i="3"/>
  <c r="N82" i="3"/>
  <c r="N271" i="3"/>
  <c r="J84" i="3"/>
  <c r="L187" i="3"/>
  <c r="G200" i="3"/>
  <c r="O200" i="3"/>
  <c r="K276" i="3"/>
  <c r="K87" i="3"/>
  <c r="M252" i="3"/>
  <c r="X53" i="3"/>
  <c r="L62" i="3"/>
  <c r="G64" i="3"/>
  <c r="O64" i="3"/>
  <c r="H252" i="3"/>
  <c r="P252" i="3"/>
  <c r="E62" i="3"/>
  <c r="M62" i="3"/>
  <c r="K74" i="3"/>
  <c r="I252" i="3"/>
  <c r="Q252" i="3"/>
  <c r="F62" i="3"/>
  <c r="N62" i="3"/>
  <c r="L63" i="3"/>
  <c r="F65" i="3"/>
  <c r="N65" i="3"/>
  <c r="L70" i="3"/>
  <c r="J252" i="3"/>
  <c r="R252" i="3"/>
  <c r="L60" i="3"/>
  <c r="H62" i="3"/>
  <c r="P62" i="3"/>
  <c r="H65" i="3"/>
  <c r="P65" i="3"/>
  <c r="F70" i="3"/>
  <c r="N70" i="3"/>
  <c r="R91" i="3"/>
  <c r="R95" i="3"/>
  <c r="P245" i="4" l="1"/>
  <c r="P254" i="4" s="1"/>
  <c r="P246" i="4"/>
  <c r="P255" i="4" s="1"/>
  <c r="X260" i="4"/>
  <c r="Q271" i="3"/>
  <c r="H85" i="3"/>
  <c r="H93" i="3" s="1"/>
  <c r="S257" i="3"/>
  <c r="P284" i="4"/>
  <c r="X94" i="4"/>
  <c r="L96" i="4"/>
  <c r="E284" i="4"/>
  <c r="N284" i="4"/>
  <c r="L270" i="3"/>
  <c r="X95" i="4"/>
  <c r="F265" i="3"/>
  <c r="F257" i="3" s="1"/>
  <c r="I271" i="3"/>
  <c r="F83" i="3"/>
  <c r="F85" i="3"/>
  <c r="P276" i="3"/>
  <c r="P271" i="3"/>
  <c r="K272" i="3"/>
  <c r="X257" i="4"/>
  <c r="M96" i="4"/>
  <c r="X259" i="4"/>
  <c r="S258" i="3"/>
  <c r="H82" i="3"/>
  <c r="Q85" i="3"/>
  <c r="Q93" i="3" s="1"/>
  <c r="S259" i="3"/>
  <c r="S260" i="3"/>
  <c r="P247" i="4"/>
  <c r="N247" i="4"/>
  <c r="N256" i="4" s="1"/>
  <c r="X93" i="4"/>
  <c r="J249" i="4"/>
  <c r="E247" i="4"/>
  <c r="E256" i="4" s="1"/>
  <c r="R114" i="3"/>
  <c r="R116" i="3" s="1"/>
  <c r="R81" i="3" s="1"/>
  <c r="H87" i="3"/>
  <c r="G84" i="3"/>
  <c r="G250" i="4"/>
  <c r="X90" i="4"/>
  <c r="X91" i="4"/>
  <c r="I245" i="4"/>
  <c r="I254" i="4" s="1"/>
  <c r="P256" i="4"/>
  <c r="P281" i="4" s="1"/>
  <c r="I262" i="4"/>
  <c r="I279" i="4"/>
  <c r="P287" i="4"/>
  <c r="P97" i="4"/>
  <c r="E281" i="4"/>
  <c r="E264" i="4"/>
  <c r="L287" i="4"/>
  <c r="L97" i="4"/>
  <c r="M287" i="4"/>
  <c r="M97" i="4"/>
  <c r="P264" i="4"/>
  <c r="N281" i="4"/>
  <c r="N264" i="4"/>
  <c r="R282" i="4"/>
  <c r="R248" i="4"/>
  <c r="K248" i="4"/>
  <c r="K282" i="4"/>
  <c r="R284" i="4"/>
  <c r="S284" i="4" s="1"/>
  <c r="R250" i="4"/>
  <c r="M285" i="4"/>
  <c r="M251" i="4"/>
  <c r="Q245" i="4"/>
  <c r="Q254" i="4" s="1"/>
  <c r="Q246" i="4"/>
  <c r="Q255" i="4" s="1"/>
  <c r="E287" i="4"/>
  <c r="E97" i="4"/>
  <c r="O283" i="4"/>
  <c r="O249" i="4"/>
  <c r="G249" i="4"/>
  <c r="G283" i="4"/>
  <c r="X283" i="4" s="1"/>
  <c r="R287" i="4"/>
  <c r="R97" i="4"/>
  <c r="F282" i="4"/>
  <c r="F248" i="4"/>
  <c r="S282" i="4"/>
  <c r="P262" i="4"/>
  <c r="P279" i="4"/>
  <c r="Q247" i="4"/>
  <c r="Q256" i="4" s="1"/>
  <c r="I287" i="4"/>
  <c r="I97" i="4"/>
  <c r="Q96" i="4"/>
  <c r="H282" i="4"/>
  <c r="H248" i="4"/>
  <c r="L285" i="4"/>
  <c r="L251" i="4"/>
  <c r="G282" i="4"/>
  <c r="G248" i="4"/>
  <c r="J97" i="4"/>
  <c r="J287" i="4"/>
  <c r="N245" i="4"/>
  <c r="N254" i="4" s="1"/>
  <c r="J282" i="4"/>
  <c r="J248" i="4"/>
  <c r="L282" i="4"/>
  <c r="L248" i="4"/>
  <c r="I246" i="4"/>
  <c r="I255" i="4" s="1"/>
  <c r="G96" i="4"/>
  <c r="O96" i="4"/>
  <c r="M248" i="4"/>
  <c r="M282" i="4"/>
  <c r="X258" i="4"/>
  <c r="N287" i="4"/>
  <c r="N97" i="4"/>
  <c r="P263" i="4"/>
  <c r="P280" i="4"/>
  <c r="N246" i="4"/>
  <c r="N255" i="4" s="1"/>
  <c r="K96" i="4"/>
  <c r="I247" i="4"/>
  <c r="I256" i="4" s="1"/>
  <c r="E246" i="4"/>
  <c r="E255" i="4" s="1"/>
  <c r="F285" i="4"/>
  <c r="F251" i="4"/>
  <c r="E245" i="4"/>
  <c r="E254" i="4" s="1"/>
  <c r="O284" i="4"/>
  <c r="O250" i="4"/>
  <c r="H287" i="4"/>
  <c r="H97" i="4"/>
  <c r="F287" i="4"/>
  <c r="F97" i="4"/>
  <c r="H250" i="4"/>
  <c r="H284" i="4"/>
  <c r="O251" i="4"/>
  <c r="O285" i="4"/>
  <c r="F284" i="4"/>
  <c r="F250" i="4"/>
  <c r="M85" i="3"/>
  <c r="L86" i="3"/>
  <c r="P243" i="3"/>
  <c r="O82" i="3"/>
  <c r="O90" i="3" s="1"/>
  <c r="K84" i="3"/>
  <c r="K92" i="3" s="1"/>
  <c r="H267" i="3"/>
  <c r="H259" i="3" s="1"/>
  <c r="H250" i="3" s="1"/>
  <c r="H243" i="3"/>
  <c r="J266" i="3"/>
  <c r="J258" i="3" s="1"/>
  <c r="J249" i="3" s="1"/>
  <c r="F276" i="3"/>
  <c r="J85" i="3"/>
  <c r="P274" i="3"/>
  <c r="L272" i="3"/>
  <c r="M243" i="3"/>
  <c r="Q266" i="3"/>
  <c r="Q258" i="3" s="1"/>
  <c r="Q249" i="3" s="1"/>
  <c r="P275" i="3"/>
  <c r="P267" i="3"/>
  <c r="P259" i="3" s="1"/>
  <c r="P250" i="3" s="1"/>
  <c r="O114" i="3"/>
  <c r="O116" i="3" s="1"/>
  <c r="O81" i="3" s="1"/>
  <c r="O89" i="3" s="1"/>
  <c r="Q276" i="3"/>
  <c r="M75" i="3"/>
  <c r="N114" i="3"/>
  <c r="N116" i="3" s="1"/>
  <c r="N81" i="3" s="1"/>
  <c r="E243" i="3"/>
  <c r="I243" i="3"/>
  <c r="O87" i="3"/>
  <c r="O95" i="3" s="1"/>
  <c r="N265" i="3"/>
  <c r="N257" i="3" s="1"/>
  <c r="E265" i="3"/>
  <c r="E257" i="3" s="1"/>
  <c r="E248" i="3" s="1"/>
  <c r="K270" i="3"/>
  <c r="G266" i="3"/>
  <c r="G258" i="3" s="1"/>
  <c r="G249" i="3" s="1"/>
  <c r="E271" i="3"/>
  <c r="M86" i="3"/>
  <c r="E270" i="3"/>
  <c r="Q265" i="3"/>
  <c r="Q257" i="3" s="1"/>
  <c r="O243" i="3"/>
  <c r="O268" i="3"/>
  <c r="O260" i="3" s="1"/>
  <c r="O285" i="3" s="1"/>
  <c r="K243" i="3"/>
  <c r="P114" i="3"/>
  <c r="P116" i="3" s="1"/>
  <c r="P81" i="3" s="1"/>
  <c r="P89" i="3" s="1"/>
  <c r="N84" i="3"/>
  <c r="E86" i="3"/>
  <c r="E94" i="3" s="1"/>
  <c r="I267" i="3"/>
  <c r="I259" i="3" s="1"/>
  <c r="I250" i="3" s="1"/>
  <c r="G243" i="3"/>
  <c r="L266" i="3"/>
  <c r="L258" i="3" s="1"/>
  <c r="L249" i="3" s="1"/>
  <c r="E75" i="3"/>
  <c r="Q268" i="3"/>
  <c r="Q260" i="3" s="1"/>
  <c r="Q285" i="3" s="1"/>
  <c r="L243" i="3"/>
  <c r="J82" i="3"/>
  <c r="J90" i="3" s="1"/>
  <c r="G114" i="3"/>
  <c r="G116" i="3" s="1"/>
  <c r="G81" i="3" s="1"/>
  <c r="G89" i="3" s="1"/>
  <c r="G271" i="3"/>
  <c r="F273" i="3"/>
  <c r="K86" i="3"/>
  <c r="K94" i="3" s="1"/>
  <c r="K75" i="3"/>
  <c r="E272" i="3"/>
  <c r="J267" i="3"/>
  <c r="J259" i="3" s="1"/>
  <c r="J250" i="3" s="1"/>
  <c r="H114" i="3"/>
  <c r="H116" i="3" s="1"/>
  <c r="H81" i="3" s="1"/>
  <c r="H89" i="3" s="1"/>
  <c r="N243" i="3"/>
  <c r="M270" i="3"/>
  <c r="F266" i="3"/>
  <c r="F258" i="3" s="1"/>
  <c r="F249" i="3" s="1"/>
  <c r="F243" i="3"/>
  <c r="R265" i="3"/>
  <c r="R257" i="3" s="1"/>
  <c r="R248" i="3" s="1"/>
  <c r="N272" i="3"/>
  <c r="N83" i="3"/>
  <c r="N91" i="3" s="1"/>
  <c r="O266" i="3"/>
  <c r="O258" i="3" s="1"/>
  <c r="O249" i="3" s="1"/>
  <c r="Q267" i="3"/>
  <c r="Q259" i="3" s="1"/>
  <c r="Q250" i="3" s="1"/>
  <c r="L267" i="3"/>
  <c r="L259" i="3" s="1"/>
  <c r="L284" i="3" s="1"/>
  <c r="H272" i="3"/>
  <c r="H83" i="3"/>
  <c r="H91" i="3" s="1"/>
  <c r="R266" i="3"/>
  <c r="R258" i="3" s="1"/>
  <c r="R249" i="3" s="1"/>
  <c r="M268" i="3"/>
  <c r="M260" i="3" s="1"/>
  <c r="M251" i="3" s="1"/>
  <c r="H275" i="3"/>
  <c r="H86" i="3"/>
  <c r="H94" i="3" s="1"/>
  <c r="O267" i="3"/>
  <c r="O259" i="3" s="1"/>
  <c r="O250" i="3" s="1"/>
  <c r="I268" i="3"/>
  <c r="I260" i="3" s="1"/>
  <c r="I285" i="3" s="1"/>
  <c r="L75" i="3"/>
  <c r="H268" i="3"/>
  <c r="H260" i="3" s="1"/>
  <c r="H285" i="3" s="1"/>
  <c r="G267" i="3"/>
  <c r="G259" i="3" s="1"/>
  <c r="G250" i="3" s="1"/>
  <c r="K266" i="3"/>
  <c r="K258" i="3" s="1"/>
  <c r="K249" i="3" s="1"/>
  <c r="Q75" i="3"/>
  <c r="I275" i="3"/>
  <c r="I86" i="3"/>
  <c r="P272" i="3"/>
  <c r="P83" i="3"/>
  <c r="P91" i="3" s="1"/>
  <c r="N282" i="3"/>
  <c r="N248" i="3"/>
  <c r="F282" i="3"/>
  <c r="F248" i="3"/>
  <c r="F283" i="3"/>
  <c r="M90" i="3"/>
  <c r="F91" i="3"/>
  <c r="L265" i="3"/>
  <c r="L257" i="3" s="1"/>
  <c r="P273" i="3"/>
  <c r="P84" i="3"/>
  <c r="K265" i="3"/>
  <c r="K257" i="3" s="1"/>
  <c r="R267" i="3"/>
  <c r="R259" i="3" s="1"/>
  <c r="M93" i="3"/>
  <c r="I266" i="3"/>
  <c r="I258" i="3" s="1"/>
  <c r="R75" i="3"/>
  <c r="G90" i="3"/>
  <c r="O272" i="3"/>
  <c r="O83" i="3"/>
  <c r="G268" i="3"/>
  <c r="G260" i="3" s="1"/>
  <c r="P95" i="3"/>
  <c r="N92" i="3"/>
  <c r="J93" i="3"/>
  <c r="E251" i="3"/>
  <c r="E285" i="3"/>
  <c r="G92" i="3"/>
  <c r="P90" i="3"/>
  <c r="I90" i="3"/>
  <c r="L91" i="3"/>
  <c r="J265" i="3"/>
  <c r="J257" i="3" s="1"/>
  <c r="Q251" i="3"/>
  <c r="N93" i="3"/>
  <c r="N267" i="3"/>
  <c r="N259" i="3" s="1"/>
  <c r="R268" i="3"/>
  <c r="R260" i="3" s="1"/>
  <c r="I265" i="3"/>
  <c r="I257" i="3" s="1"/>
  <c r="O275" i="3"/>
  <c r="O86" i="3"/>
  <c r="M267" i="3"/>
  <c r="M259" i="3" s="1"/>
  <c r="I75" i="3"/>
  <c r="L268" i="3"/>
  <c r="L260" i="3" s="1"/>
  <c r="H273" i="3"/>
  <c r="H84" i="3"/>
  <c r="N75" i="3"/>
  <c r="K268" i="3"/>
  <c r="K260" i="3" s="1"/>
  <c r="P265" i="3"/>
  <c r="P257" i="3" s="1"/>
  <c r="G272" i="3"/>
  <c r="G83" i="3"/>
  <c r="H95" i="3"/>
  <c r="E266" i="3"/>
  <c r="E258" i="3" s="1"/>
  <c r="M92" i="3"/>
  <c r="H90" i="3"/>
  <c r="F89" i="3"/>
  <c r="N266" i="3"/>
  <c r="N258" i="3" s="1"/>
  <c r="I95" i="3"/>
  <c r="L95" i="3"/>
  <c r="P75" i="3"/>
  <c r="K91" i="3"/>
  <c r="F267" i="3"/>
  <c r="F259" i="3" s="1"/>
  <c r="J268" i="3"/>
  <c r="J260" i="3" s="1"/>
  <c r="G275" i="3"/>
  <c r="G86" i="3"/>
  <c r="H75" i="3"/>
  <c r="M265" i="3"/>
  <c r="M257" i="3" s="1"/>
  <c r="K267" i="3"/>
  <c r="K259" i="3" s="1"/>
  <c r="N275" i="3"/>
  <c r="N86" i="3"/>
  <c r="E90" i="3"/>
  <c r="J83" i="3"/>
  <c r="J272" i="3"/>
  <c r="Q83" i="3"/>
  <c r="Q272" i="3"/>
  <c r="S94" i="3"/>
  <c r="F268" i="3"/>
  <c r="F260" i="3" s="1"/>
  <c r="Q248" i="3"/>
  <c r="E95" i="3"/>
  <c r="F95" i="3"/>
  <c r="M91" i="3"/>
  <c r="G274" i="3"/>
  <c r="G85" i="3"/>
  <c r="N89" i="3"/>
  <c r="M266" i="3"/>
  <c r="M258" i="3" s="1"/>
  <c r="P266" i="3"/>
  <c r="P258" i="3" s="1"/>
  <c r="L274" i="3"/>
  <c r="L85" i="3"/>
  <c r="N90" i="3"/>
  <c r="J75" i="3"/>
  <c r="F275" i="3"/>
  <c r="F86" i="3"/>
  <c r="O75" i="3"/>
  <c r="L82" i="3"/>
  <c r="L271" i="3"/>
  <c r="F75" i="3"/>
  <c r="I83" i="3"/>
  <c r="I272" i="3"/>
  <c r="G265" i="3"/>
  <c r="G257" i="3" s="1"/>
  <c r="N95" i="3"/>
  <c r="F92" i="3"/>
  <c r="H265" i="3"/>
  <c r="H257" i="3" s="1"/>
  <c r="L94" i="3"/>
  <c r="E91" i="3"/>
  <c r="R283" i="3"/>
  <c r="I273" i="3"/>
  <c r="I84" i="3"/>
  <c r="O274" i="3"/>
  <c r="O85" i="3"/>
  <c r="H266" i="3"/>
  <c r="H258" i="3" s="1"/>
  <c r="J92" i="3"/>
  <c r="E267" i="3"/>
  <c r="E259" i="3" s="1"/>
  <c r="K274" i="3"/>
  <c r="K85" i="3"/>
  <c r="G75" i="3"/>
  <c r="Q95" i="3"/>
  <c r="L89" i="3"/>
  <c r="O265" i="3"/>
  <c r="O257" i="3" s="1"/>
  <c r="K82" i="3"/>
  <c r="K271" i="3"/>
  <c r="G95" i="3"/>
  <c r="E92" i="3"/>
  <c r="P268" i="3"/>
  <c r="P260" i="3" s="1"/>
  <c r="Q90" i="3"/>
  <c r="M94" i="3"/>
  <c r="N268" i="3"/>
  <c r="N260" i="3" s="1"/>
  <c r="I93" i="3"/>
  <c r="J276" i="3"/>
  <c r="J87" i="3"/>
  <c r="J89" i="3"/>
  <c r="I89" i="3"/>
  <c r="K95" i="3"/>
  <c r="F90" i="3"/>
  <c r="Q273" i="3"/>
  <c r="Q282" i="3" s="1"/>
  <c r="Q84" i="3"/>
  <c r="R89" i="3"/>
  <c r="Q89" i="3"/>
  <c r="M95" i="3"/>
  <c r="E93" i="3"/>
  <c r="J86" i="3"/>
  <c r="J275" i="3"/>
  <c r="F93" i="3"/>
  <c r="O92" i="3"/>
  <c r="P93" i="3"/>
  <c r="I251" i="3" l="1"/>
  <c r="Q283" i="3"/>
  <c r="X285" i="4"/>
  <c r="H284" i="3"/>
  <c r="X282" i="4"/>
  <c r="R282" i="3"/>
  <c r="S282" i="3" s="1"/>
  <c r="X284" i="4"/>
  <c r="E279" i="4"/>
  <c r="E262" i="4"/>
  <c r="I264" i="4"/>
  <c r="I281" i="4"/>
  <c r="M247" i="4"/>
  <c r="M256" i="4" s="1"/>
  <c r="M245" i="4"/>
  <c r="M254" i="4" s="1"/>
  <c r="M246" i="4"/>
  <c r="M255" i="4" s="1"/>
  <c r="Q287" i="4"/>
  <c r="S96" i="4"/>
  <c r="Q97" i="4"/>
  <c r="P286" i="4"/>
  <c r="K287" i="4"/>
  <c r="K97" i="4"/>
  <c r="G245" i="4"/>
  <c r="G254" i="4" s="1"/>
  <c r="G246" i="4"/>
  <c r="G255" i="4" s="1"/>
  <c r="G247" i="4"/>
  <c r="G256" i="4" s="1"/>
  <c r="L245" i="4"/>
  <c r="L254" i="4" s="1"/>
  <c r="L247" i="4"/>
  <c r="L256" i="4" s="1"/>
  <c r="L246" i="4"/>
  <c r="L255" i="4" s="1"/>
  <c r="O287" i="4"/>
  <c r="O97" i="4"/>
  <c r="Q280" i="4"/>
  <c r="Q263" i="4"/>
  <c r="E263" i="4"/>
  <c r="E280" i="4"/>
  <c r="G97" i="4"/>
  <c r="G287" i="4"/>
  <c r="J246" i="4"/>
  <c r="J255" i="4" s="1"/>
  <c r="J245" i="4"/>
  <c r="J254" i="4" s="1"/>
  <c r="J247" i="4"/>
  <c r="J256" i="4" s="1"/>
  <c r="F247" i="4"/>
  <c r="F256" i="4" s="1"/>
  <c r="F246" i="4"/>
  <c r="F255" i="4" s="1"/>
  <c r="F245" i="4"/>
  <c r="F254" i="4" s="1"/>
  <c r="O245" i="4"/>
  <c r="O254" i="4" s="1"/>
  <c r="O246" i="4"/>
  <c r="O255" i="4" s="1"/>
  <c r="O247" i="4"/>
  <c r="O256" i="4" s="1"/>
  <c r="Q262" i="4"/>
  <c r="Q279" i="4"/>
  <c r="K246" i="4"/>
  <c r="K255" i="4" s="1"/>
  <c r="K245" i="4"/>
  <c r="K254" i="4" s="1"/>
  <c r="K247" i="4"/>
  <c r="K256" i="4" s="1"/>
  <c r="N263" i="4"/>
  <c r="N280" i="4"/>
  <c r="I280" i="4"/>
  <c r="I286" i="4" s="1"/>
  <c r="I288" i="4" s="1"/>
  <c r="I289" i="4" s="1"/>
  <c r="I263" i="4"/>
  <c r="Q264" i="4"/>
  <c r="Q281" i="4"/>
  <c r="S256" i="4"/>
  <c r="R246" i="4"/>
  <c r="R255" i="4" s="1"/>
  <c r="R245" i="4"/>
  <c r="R254" i="4" s="1"/>
  <c r="S254" i="4" s="1"/>
  <c r="R247" i="4"/>
  <c r="R256" i="4" s="1"/>
  <c r="N279" i="4"/>
  <c r="N286" i="4" s="1"/>
  <c r="N262" i="4"/>
  <c r="H246" i="4"/>
  <c r="H255" i="4" s="1"/>
  <c r="H245" i="4"/>
  <c r="H254" i="4" s="1"/>
  <c r="H247" i="4"/>
  <c r="H256" i="4" s="1"/>
  <c r="X96" i="4"/>
  <c r="Q284" i="3"/>
  <c r="G283" i="3"/>
  <c r="E282" i="3"/>
  <c r="I284" i="3"/>
  <c r="J284" i="3"/>
  <c r="J283" i="3"/>
  <c r="P284" i="3"/>
  <c r="O251" i="3"/>
  <c r="H251" i="3"/>
  <c r="O284" i="3"/>
  <c r="S283" i="3"/>
  <c r="X257" i="3"/>
  <c r="L283" i="3"/>
  <c r="X260" i="3"/>
  <c r="Q246" i="3"/>
  <c r="Q255" i="3" s="1"/>
  <c r="Q280" i="3" s="1"/>
  <c r="I94" i="3"/>
  <c r="O283" i="3"/>
  <c r="Q245" i="3"/>
  <c r="Q254" i="3" s="1"/>
  <c r="Q279" i="3" s="1"/>
  <c r="G284" i="3"/>
  <c r="M285" i="3"/>
  <c r="L250" i="3"/>
  <c r="K283" i="3"/>
  <c r="P249" i="3"/>
  <c r="P283" i="3"/>
  <c r="G93" i="3"/>
  <c r="S95" i="3"/>
  <c r="Q91" i="3"/>
  <c r="J285" i="3"/>
  <c r="J251" i="3"/>
  <c r="G91" i="3"/>
  <c r="M283" i="3"/>
  <c r="M249" i="3"/>
  <c r="P248" i="3"/>
  <c r="P282" i="3"/>
  <c r="R284" i="3"/>
  <c r="S284" i="3" s="1"/>
  <c r="R250" i="3"/>
  <c r="R96" i="3"/>
  <c r="K284" i="3"/>
  <c r="K250" i="3"/>
  <c r="I248" i="3"/>
  <c r="I282" i="3"/>
  <c r="S89" i="3"/>
  <c r="X89" i="3" s="1"/>
  <c r="Q247" i="3"/>
  <c r="Q256" i="3" s="1"/>
  <c r="F94" i="3"/>
  <c r="L93" i="3"/>
  <c r="H92" i="3"/>
  <c r="H96" i="3" s="1"/>
  <c r="N284" i="3"/>
  <c r="N250" i="3"/>
  <c r="P92" i="3"/>
  <c r="P96" i="3" s="1"/>
  <c r="Q92" i="3"/>
  <c r="O93" i="3"/>
  <c r="J91" i="3"/>
  <c r="S90" i="3"/>
  <c r="H248" i="3"/>
  <c r="H282" i="3"/>
  <c r="G282" i="3"/>
  <c r="G248" i="3"/>
  <c r="I91" i="3"/>
  <c r="M282" i="3"/>
  <c r="M248" i="3"/>
  <c r="N249" i="3"/>
  <c r="N283" i="3"/>
  <c r="J248" i="3"/>
  <c r="J282" i="3"/>
  <c r="S93" i="3"/>
  <c r="I249" i="3"/>
  <c r="I283" i="3"/>
  <c r="K90" i="3"/>
  <c r="J94" i="3"/>
  <c r="E284" i="3"/>
  <c r="E250" i="3"/>
  <c r="X259" i="3"/>
  <c r="I92" i="3"/>
  <c r="F251" i="3"/>
  <c r="F285" i="3"/>
  <c r="E96" i="3"/>
  <c r="M284" i="3"/>
  <c r="M250" i="3"/>
  <c r="P285" i="3"/>
  <c r="P251" i="3"/>
  <c r="L90" i="3"/>
  <c r="G94" i="3"/>
  <c r="F284" i="3"/>
  <c r="F250" i="3"/>
  <c r="L251" i="3"/>
  <c r="L285" i="3"/>
  <c r="G285" i="3"/>
  <c r="G251" i="3"/>
  <c r="M96" i="3"/>
  <c r="J95" i="3"/>
  <c r="N251" i="3"/>
  <c r="N285" i="3"/>
  <c r="O282" i="3"/>
  <c r="O248" i="3"/>
  <c r="K93" i="3"/>
  <c r="H249" i="3"/>
  <c r="H283" i="3"/>
  <c r="N94" i="3"/>
  <c r="X258" i="3"/>
  <c r="E249" i="3"/>
  <c r="E283" i="3"/>
  <c r="K285" i="3"/>
  <c r="K251" i="3"/>
  <c r="O94" i="3"/>
  <c r="R285" i="3"/>
  <c r="S285" i="3" s="1"/>
  <c r="R251" i="3"/>
  <c r="O91" i="3"/>
  <c r="K248" i="3"/>
  <c r="K282" i="3"/>
  <c r="L248" i="3"/>
  <c r="L282" i="3"/>
  <c r="I96" i="3" l="1"/>
  <c r="I287" i="3" s="1"/>
  <c r="X95" i="3"/>
  <c r="X254" i="4"/>
  <c r="M279" i="4"/>
  <c r="M262" i="4"/>
  <c r="K264" i="4"/>
  <c r="K281" i="4"/>
  <c r="Q286" i="4"/>
  <c r="Q288" i="4" s="1"/>
  <c r="Q289" i="4" s="1"/>
  <c r="M281" i="4"/>
  <c r="M264" i="4"/>
  <c r="K279" i="4"/>
  <c r="K262" i="4"/>
  <c r="J281" i="4"/>
  <c r="J264" i="4"/>
  <c r="F263" i="4"/>
  <c r="F280" i="4"/>
  <c r="F281" i="4"/>
  <c r="F264" i="4"/>
  <c r="X256" i="4"/>
  <c r="J279" i="4"/>
  <c r="J262" i="4"/>
  <c r="O264" i="4"/>
  <c r="O281" i="4"/>
  <c r="J280" i="4"/>
  <c r="J263" i="4"/>
  <c r="G264" i="4"/>
  <c r="G281" i="4"/>
  <c r="R280" i="4"/>
  <c r="S280" i="4" s="1"/>
  <c r="R263" i="4"/>
  <c r="S263" i="4" s="1"/>
  <c r="K263" i="4"/>
  <c r="K280" i="4"/>
  <c r="I290" i="4"/>
  <c r="O263" i="4"/>
  <c r="O280" i="4"/>
  <c r="L263" i="4"/>
  <c r="L280" i="4"/>
  <c r="G263" i="4"/>
  <c r="G280" i="4"/>
  <c r="S287" i="4"/>
  <c r="S97" i="4"/>
  <c r="H264" i="4"/>
  <c r="H281" i="4"/>
  <c r="H262" i="4"/>
  <c r="H279" i="4"/>
  <c r="R281" i="4"/>
  <c r="S281" i="4" s="1"/>
  <c r="R264" i="4"/>
  <c r="S264" i="4" s="1"/>
  <c r="N288" i="4"/>
  <c r="N289" i="4" s="1"/>
  <c r="N290" i="4" s="1"/>
  <c r="O279" i="4"/>
  <c r="O286" i="4" s="1"/>
  <c r="O262" i="4"/>
  <c r="L264" i="4"/>
  <c r="L281" i="4"/>
  <c r="G279" i="4"/>
  <c r="G262" i="4"/>
  <c r="E286" i="4"/>
  <c r="S255" i="4"/>
  <c r="X255" i="4" s="1"/>
  <c r="H263" i="4"/>
  <c r="H280" i="4"/>
  <c r="R279" i="4"/>
  <c r="R262" i="4"/>
  <c r="F279" i="4"/>
  <c r="F262" i="4"/>
  <c r="P288" i="4"/>
  <c r="P289" i="4" s="1"/>
  <c r="P290" i="4" s="1"/>
  <c r="L262" i="4"/>
  <c r="L279" i="4"/>
  <c r="M280" i="4"/>
  <c r="M263" i="4"/>
  <c r="Q263" i="3"/>
  <c r="N246" i="3"/>
  <c r="N255" i="3" s="1"/>
  <c r="R247" i="3"/>
  <c r="R256" i="3" s="1"/>
  <c r="X90" i="3"/>
  <c r="Q262" i="3"/>
  <c r="F245" i="3"/>
  <c r="F254" i="3" s="1"/>
  <c r="F262" i="3" s="1"/>
  <c r="N96" i="3"/>
  <c r="X285" i="3"/>
  <c r="N247" i="3"/>
  <c r="N256" i="3" s="1"/>
  <c r="N264" i="3" s="1"/>
  <c r="X282" i="3"/>
  <c r="N245" i="3"/>
  <c r="N254" i="3" s="1"/>
  <c r="N279" i="3" s="1"/>
  <c r="R281" i="3"/>
  <c r="R264" i="3"/>
  <c r="S91" i="3"/>
  <c r="X91" i="3" s="1"/>
  <c r="O96" i="3"/>
  <c r="J96" i="3"/>
  <c r="R245" i="3"/>
  <c r="R254" i="3" s="1"/>
  <c r="L96" i="3"/>
  <c r="E97" i="3"/>
  <c r="E287" i="3"/>
  <c r="X284" i="3"/>
  <c r="R246" i="3"/>
  <c r="R255" i="3" s="1"/>
  <c r="H247" i="3"/>
  <c r="H256" i="3" s="1"/>
  <c r="H245" i="3"/>
  <c r="H254" i="3" s="1"/>
  <c r="H246" i="3"/>
  <c r="H255" i="3" s="1"/>
  <c r="Q264" i="3"/>
  <c r="Q281" i="3"/>
  <c r="S256" i="3"/>
  <c r="J245" i="3"/>
  <c r="J254" i="3" s="1"/>
  <c r="J247" i="3"/>
  <c r="J256" i="3" s="1"/>
  <c r="J246" i="3"/>
  <c r="J255" i="3" s="1"/>
  <c r="F246" i="3"/>
  <c r="F255" i="3" s="1"/>
  <c r="Q96" i="3"/>
  <c r="R287" i="3"/>
  <c r="R97" i="3"/>
  <c r="P247" i="3"/>
  <c r="P256" i="3" s="1"/>
  <c r="P246" i="3"/>
  <c r="P255" i="3" s="1"/>
  <c r="P245" i="3"/>
  <c r="P254" i="3" s="1"/>
  <c r="G246" i="3"/>
  <c r="G255" i="3" s="1"/>
  <c r="G245" i="3"/>
  <c r="G254" i="3" s="1"/>
  <c r="G247" i="3"/>
  <c r="G256" i="3" s="1"/>
  <c r="K96" i="3"/>
  <c r="L245" i="3"/>
  <c r="L254" i="3" s="1"/>
  <c r="L246" i="3"/>
  <c r="L255" i="3" s="1"/>
  <c r="L247" i="3"/>
  <c r="L256" i="3" s="1"/>
  <c r="X94" i="3"/>
  <c r="S92" i="3"/>
  <c r="X92" i="3" s="1"/>
  <c r="N280" i="3"/>
  <c r="N263" i="3"/>
  <c r="K247" i="3"/>
  <c r="K256" i="3" s="1"/>
  <c r="K246" i="3"/>
  <c r="K255" i="3" s="1"/>
  <c r="K245" i="3"/>
  <c r="K254" i="3" s="1"/>
  <c r="X283" i="3"/>
  <c r="M97" i="3"/>
  <c r="M287" i="3"/>
  <c r="P97" i="3"/>
  <c r="P287" i="3"/>
  <c r="G96" i="3"/>
  <c r="I245" i="3"/>
  <c r="I254" i="3" s="1"/>
  <c r="I247" i="3"/>
  <c r="I256" i="3" s="1"/>
  <c r="I246" i="3"/>
  <c r="I255" i="3" s="1"/>
  <c r="F247" i="3"/>
  <c r="F256" i="3" s="1"/>
  <c r="O246" i="3"/>
  <c r="O255" i="3" s="1"/>
  <c r="O247" i="3"/>
  <c r="O256" i="3" s="1"/>
  <c r="O245" i="3"/>
  <c r="O254" i="3" s="1"/>
  <c r="H97" i="3"/>
  <c r="H287" i="3"/>
  <c r="M247" i="3"/>
  <c r="M256" i="3" s="1"/>
  <c r="M246" i="3"/>
  <c r="M255" i="3" s="1"/>
  <c r="M245" i="3"/>
  <c r="M254" i="3" s="1"/>
  <c r="E245" i="3"/>
  <c r="E254" i="3" s="1"/>
  <c r="E247" i="3"/>
  <c r="E256" i="3" s="1"/>
  <c r="E246" i="3"/>
  <c r="E255" i="3" s="1"/>
  <c r="F96" i="3"/>
  <c r="X93" i="3"/>
  <c r="I97" i="3" l="1"/>
  <c r="N281" i="3"/>
  <c r="N262" i="3"/>
  <c r="R286" i="4"/>
  <c r="F286" i="4"/>
  <c r="G286" i="4"/>
  <c r="G288" i="4" s="1"/>
  <c r="G289" i="4" s="1"/>
  <c r="G290" i="4" s="1"/>
  <c r="X280" i="4"/>
  <c r="E288" i="4"/>
  <c r="O288" i="4"/>
  <c r="O289" i="4" s="1"/>
  <c r="O290" i="4" s="1"/>
  <c r="J286" i="4"/>
  <c r="S279" i="4"/>
  <c r="F288" i="4"/>
  <c r="F289" i="4" s="1"/>
  <c r="F290" i="4" s="1"/>
  <c r="Q290" i="4"/>
  <c r="K286" i="4"/>
  <c r="L286" i="4"/>
  <c r="H286" i="4"/>
  <c r="X281" i="4"/>
  <c r="M286" i="4"/>
  <c r="R288" i="4"/>
  <c r="R289" i="4" s="1"/>
  <c r="R290" i="4" s="1"/>
  <c r="X287" i="4"/>
  <c r="F279" i="3"/>
  <c r="S264" i="3"/>
  <c r="N287" i="3"/>
  <c r="N97" i="3"/>
  <c r="S281" i="3"/>
  <c r="E262" i="3"/>
  <c r="E279" i="3"/>
  <c r="O264" i="3"/>
  <c r="O281" i="3"/>
  <c r="K263" i="3"/>
  <c r="K280" i="3"/>
  <c r="F264" i="3"/>
  <c r="F281" i="3"/>
  <c r="L263" i="3"/>
  <c r="L280" i="3"/>
  <c r="G280" i="3"/>
  <c r="G263" i="3"/>
  <c r="J287" i="3"/>
  <c r="J97" i="3"/>
  <c r="O97" i="3"/>
  <c r="O287" i="3"/>
  <c r="P279" i="3"/>
  <c r="P262" i="3"/>
  <c r="J279" i="3"/>
  <c r="J262" i="3"/>
  <c r="I263" i="3"/>
  <c r="I280" i="3"/>
  <c r="G264" i="3"/>
  <c r="G281" i="3"/>
  <c r="M264" i="3"/>
  <c r="M281" i="3"/>
  <c r="I279" i="3"/>
  <c r="I262" i="3"/>
  <c r="K287" i="3"/>
  <c r="K97" i="3"/>
  <c r="Q286" i="3"/>
  <c r="J281" i="3"/>
  <c r="J264" i="3"/>
  <c r="M262" i="3"/>
  <c r="M279" i="3"/>
  <c r="H264" i="3"/>
  <c r="H281" i="3"/>
  <c r="F97" i="3"/>
  <c r="F287" i="3"/>
  <c r="O280" i="3"/>
  <c r="O263" i="3"/>
  <c r="K281" i="3"/>
  <c r="K264" i="3"/>
  <c r="L281" i="3"/>
  <c r="L264" i="3"/>
  <c r="G279" i="3"/>
  <c r="G262" i="3"/>
  <c r="L262" i="3"/>
  <c r="L279" i="3"/>
  <c r="E280" i="3"/>
  <c r="E263" i="3"/>
  <c r="L97" i="3"/>
  <c r="L287" i="3"/>
  <c r="N286" i="3"/>
  <c r="N288" i="3" s="1"/>
  <c r="N289" i="3" s="1"/>
  <c r="K279" i="3"/>
  <c r="K262" i="3"/>
  <c r="H279" i="3"/>
  <c r="H262" i="3"/>
  <c r="P263" i="3"/>
  <c r="P280" i="3"/>
  <c r="M280" i="3"/>
  <c r="M263" i="3"/>
  <c r="P264" i="3"/>
  <c r="P281" i="3"/>
  <c r="I264" i="3"/>
  <c r="I281" i="3"/>
  <c r="X256" i="3"/>
  <c r="E264" i="3"/>
  <c r="E281" i="3"/>
  <c r="G97" i="3"/>
  <c r="G287" i="3"/>
  <c r="Q287" i="3"/>
  <c r="S96" i="3"/>
  <c r="Q97" i="3"/>
  <c r="J263" i="3"/>
  <c r="J280" i="3"/>
  <c r="H263" i="3"/>
  <c r="H280" i="3"/>
  <c r="O279" i="3"/>
  <c r="O262" i="3"/>
  <c r="F280" i="3"/>
  <c r="F263" i="3"/>
  <c r="R263" i="3"/>
  <c r="S263" i="3" s="1"/>
  <c r="R280" i="3"/>
  <c r="S280" i="3" s="1"/>
  <c r="S255" i="3"/>
  <c r="X255" i="3" s="1"/>
  <c r="R279" i="3"/>
  <c r="R262" i="3"/>
  <c r="S254" i="3"/>
  <c r="X254" i="3" s="1"/>
  <c r="L288" i="4" l="1"/>
  <c r="L289" i="4" s="1"/>
  <c r="L290" i="4" s="1"/>
  <c r="H288" i="4"/>
  <c r="H289" i="4" s="1"/>
  <c r="H290" i="4" s="1"/>
  <c r="K288" i="4"/>
  <c r="K289" i="4" s="1"/>
  <c r="K290" i="4" s="1"/>
  <c r="E289" i="4"/>
  <c r="S286" i="4"/>
  <c r="X279" i="4"/>
  <c r="J288" i="4"/>
  <c r="J289" i="4" s="1"/>
  <c r="J290" i="4" s="1"/>
  <c r="M288" i="4"/>
  <c r="M289" i="4" s="1"/>
  <c r="M290" i="4" s="1"/>
  <c r="X286" i="4"/>
  <c r="O286" i="3"/>
  <c r="O288" i="3" s="1"/>
  <c r="O289" i="3" s="1"/>
  <c r="S97" i="3"/>
  <c r="S287" i="3"/>
  <c r="X287" i="3" s="1"/>
  <c r="X96" i="3"/>
  <c r="M286" i="3"/>
  <c r="E286" i="3"/>
  <c r="Q288" i="3"/>
  <c r="Q289" i="3" s="1"/>
  <c r="Q290" i="3" s="1"/>
  <c r="X281" i="3"/>
  <c r="H286" i="3"/>
  <c r="X280" i="3"/>
  <c r="G286" i="3"/>
  <c r="P286" i="3"/>
  <c r="L286" i="3"/>
  <c r="L288" i="3" s="1"/>
  <c r="L289" i="3" s="1"/>
  <c r="I286" i="3"/>
  <c r="J286" i="3"/>
  <c r="J288" i="3" s="1"/>
  <c r="J289" i="3" s="1"/>
  <c r="R286" i="3"/>
  <c r="S279" i="3"/>
  <c r="S286" i="3" s="1"/>
  <c r="K286" i="3"/>
  <c r="K288" i="3" s="1"/>
  <c r="K289" i="3" s="1"/>
  <c r="F286" i="3"/>
  <c r="F288" i="3" s="1"/>
  <c r="F289" i="3" s="1"/>
  <c r="N290" i="3"/>
  <c r="E290" i="4" l="1"/>
  <c r="S288" i="4"/>
  <c r="M288" i="3"/>
  <c r="M289" i="3" s="1"/>
  <c r="M290" i="3" s="1"/>
  <c r="S288" i="3"/>
  <c r="S289" i="3" s="1"/>
  <c r="S290" i="3" s="1"/>
  <c r="H288" i="3"/>
  <c r="H289" i="3" s="1"/>
  <c r="H290" i="3" s="1"/>
  <c r="K290" i="3"/>
  <c r="L290" i="3"/>
  <c r="X286" i="3"/>
  <c r="E288" i="3"/>
  <c r="I288" i="3"/>
  <c r="I289" i="3" s="1"/>
  <c r="I290" i="3" s="1"/>
  <c r="J290" i="3"/>
  <c r="P288" i="3"/>
  <c r="P289" i="3" s="1"/>
  <c r="P290" i="3" s="1"/>
  <c r="X279" i="3"/>
  <c r="G288" i="3"/>
  <c r="G289" i="3" s="1"/>
  <c r="G290" i="3" s="1"/>
  <c r="R288" i="3"/>
  <c r="R289" i="3" s="1"/>
  <c r="R290" i="3" s="1"/>
  <c r="F290" i="3"/>
  <c r="O290" i="3"/>
  <c r="S289" i="4" l="1"/>
  <c r="X288" i="4"/>
  <c r="E289" i="3"/>
  <c r="X288" i="3"/>
  <c r="S290" i="4" l="1"/>
  <c r="X290" i="4" s="1"/>
  <c r="X289" i="4"/>
  <c r="X289" i="3"/>
  <c r="E290" i="3"/>
  <c r="X29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15" authorId="0" shapeId="0" xr:uid="{EAD066CB-57D0-4A5E-B39D-B86A99E8429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expenses to be claimed in F 2.2 should capture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15" authorId="0" shapeId="0" xr:uid="{5ACF191E-D5CE-46D9-84B5-F5734B90FBB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expenses to be claimed in F 2.2 should capture here</t>
        </r>
      </text>
    </comment>
  </commentList>
</comments>
</file>

<file path=xl/sharedStrings.xml><?xml version="1.0" encoding="utf-8"?>
<sst xmlns="http://schemas.openxmlformats.org/spreadsheetml/2006/main" count="1120" uniqueCount="198">
  <si>
    <t>Particulars</t>
  </si>
  <si>
    <t>Unit</t>
  </si>
  <si>
    <t>Bhusawal 3</t>
  </si>
  <si>
    <t>Bhusawal 4-5</t>
  </si>
  <si>
    <t>Chandrapur 3-7</t>
  </si>
  <si>
    <t>Chandrapur 8-9</t>
  </si>
  <si>
    <t>Koradi Units 8, 9 &amp; 10</t>
  </si>
  <si>
    <t>Nashik 3-5</t>
  </si>
  <si>
    <t>Paras Units 3 &amp; 4</t>
  </si>
  <si>
    <t>Parli Units 6 &amp; 7</t>
  </si>
  <si>
    <t>Parli Unit 8</t>
  </si>
  <si>
    <t>Khaperkheda - 1 TO 4</t>
  </si>
  <si>
    <t>Khaperkheda -5</t>
  </si>
  <si>
    <t>Uran Open Cycle</t>
  </si>
  <si>
    <t>Uran Combined Cycle</t>
  </si>
  <si>
    <t>Uran Total</t>
  </si>
  <si>
    <t>Total 
MSPGCL</t>
  </si>
  <si>
    <t>Rs. Crore</t>
  </si>
  <si>
    <t>Actual</t>
  </si>
  <si>
    <t>MU</t>
  </si>
  <si>
    <t>Plant details</t>
  </si>
  <si>
    <t>Units</t>
  </si>
  <si>
    <t>No.s</t>
  </si>
  <si>
    <t>Capacity</t>
  </si>
  <si>
    <t>MW</t>
  </si>
  <si>
    <t>Total Capacity</t>
  </si>
  <si>
    <t>Norms</t>
  </si>
  <si>
    <t>Normative Operational Parameters and Generation</t>
  </si>
  <si>
    <t>Target Availability</t>
  </si>
  <si>
    <t>%</t>
  </si>
  <si>
    <t>Target PLF for Incentive</t>
  </si>
  <si>
    <t>Scheduled Gross Generation with normative Aux</t>
  </si>
  <si>
    <t>Scheduled Net Generation</t>
  </si>
  <si>
    <t>Normative Auxiliary Energy Consumption (Base)</t>
  </si>
  <si>
    <t>Additional Aux: Wet Limestone based FGD system</t>
  </si>
  <si>
    <t>Additional Aux: Selective Catalytic Reduction system</t>
  </si>
  <si>
    <t>Total Normative Auxiliary Energy Consumption</t>
  </si>
  <si>
    <t>Normative Gross Station Heat Rate</t>
  </si>
  <si>
    <t>kcal/kWh</t>
  </si>
  <si>
    <t>Normative Secondary Fuel Oil Consumption</t>
  </si>
  <si>
    <t>ml/kWh</t>
  </si>
  <si>
    <t>Normative Transit Loss</t>
  </si>
  <si>
    <t>Actual Operational Parameters and Generation</t>
  </si>
  <si>
    <t>Actual/Projected Availability</t>
  </si>
  <si>
    <t>Actual/Projected PLF</t>
  </si>
  <si>
    <t>Actual/Projected Gross Generation</t>
  </si>
  <si>
    <t>Actual/Projected Auxiliary Energy Consumption (Base)</t>
  </si>
  <si>
    <t>Actual Additional Aux: Wet Limestone based FGD system</t>
  </si>
  <si>
    <t>Actual Additional Aux: Selective Catalytic Reduction system</t>
  </si>
  <si>
    <t>Total Actual Auxiliary Energy Consumption</t>
  </si>
  <si>
    <t>Actual Net generation</t>
  </si>
  <si>
    <t>Actual/Projected Gross Station Heat Rate</t>
  </si>
  <si>
    <t>Actual/Projected Secondary Fuel Oil Consumption</t>
  </si>
  <si>
    <t>Actual/Projected Transit Loss</t>
  </si>
  <si>
    <t>Fuel Expense</t>
  </si>
  <si>
    <t>Fuel Parameters (for each primary and secondary fuel)</t>
  </si>
  <si>
    <t>Actual Fuel GCV Related</t>
  </si>
  <si>
    <t>Calorific Value (As billed)</t>
  </si>
  <si>
    <t>Fuel 1-Raw coal</t>
  </si>
  <si>
    <t>kcal/unit</t>
  </si>
  <si>
    <t>Fuel 2-Imported Coal</t>
  </si>
  <si>
    <t>Fuel 3-Washed Coal</t>
  </si>
  <si>
    <t>Fuel 4-FO</t>
  </si>
  <si>
    <t>Fuel 5-LDO</t>
  </si>
  <si>
    <t>Fuel 6-LSHS</t>
  </si>
  <si>
    <t>Fuel 7-HSD</t>
  </si>
  <si>
    <t>Calorific Value (As received)</t>
  </si>
  <si>
    <t>Actual fuel consumption</t>
  </si>
  <si>
    <t>Total Fuel Consumption</t>
  </si>
  <si>
    <t>MT</t>
  </si>
  <si>
    <t>kL</t>
  </si>
  <si>
    <t>Specific Fuel Consumption</t>
  </si>
  <si>
    <t>Fuel 1-coal</t>
  </si>
  <si>
    <t>Kg/kWh</t>
  </si>
  <si>
    <t>Actual heat content</t>
  </si>
  <si>
    <t>Heat Content</t>
  </si>
  <si>
    <t>Million kcal</t>
  </si>
  <si>
    <t>Total Heat Content</t>
  </si>
  <si>
    <t>Actual stacking loss</t>
  </si>
  <si>
    <t>Coal</t>
  </si>
  <si>
    <t>Actual Landed Fuel Price per unit</t>
  </si>
  <si>
    <t>Landed Fuel Price per unit</t>
  </si>
  <si>
    <t>Rs/MT</t>
  </si>
  <si>
    <t>Rs/KL</t>
  </si>
  <si>
    <t>Total Actual Fuel Cost</t>
  </si>
  <si>
    <t>Fuel Cost</t>
  </si>
  <si>
    <t>Rs Crore</t>
  </si>
  <si>
    <t xml:space="preserve">Actual Fuel Cost - Total </t>
  </si>
  <si>
    <t>Actual ECR</t>
  </si>
  <si>
    <t>Rs. kWh</t>
  </si>
  <si>
    <t>Break up of actual Cost of Fuel</t>
  </si>
  <si>
    <t>Coal - Raw Coal</t>
  </si>
  <si>
    <t>Base Price</t>
  </si>
  <si>
    <t>Rs./MT</t>
  </si>
  <si>
    <t>Transportation (Freight)</t>
  </si>
  <si>
    <t>Insurance</t>
  </si>
  <si>
    <t>Local Transportation</t>
  </si>
  <si>
    <t>Taxes (CST/VAT/GST)</t>
  </si>
  <si>
    <t>Duties SED</t>
  </si>
  <si>
    <t>Royalty Charges</t>
  </si>
  <si>
    <t>Others STC</t>
  </si>
  <si>
    <t>Others-Energy Clean Charges</t>
  </si>
  <si>
    <t>Others-ED</t>
  </si>
  <si>
    <t>Other charges (NMET/DMF)</t>
  </si>
  <si>
    <t>Total Raw Coal (Excl. Tr. Loss)</t>
  </si>
  <si>
    <t>Transit loss</t>
  </si>
  <si>
    <t>Total Raw Coal including Transit Loss</t>
  </si>
  <si>
    <t xml:space="preserve">Coal handling costs </t>
  </si>
  <si>
    <t>Total raw coal including Transit Loss &amp; coal handling costs</t>
  </si>
  <si>
    <t>Coal - Imported  Coal</t>
  </si>
  <si>
    <t>Transportation</t>
  </si>
  <si>
    <t>Taxes</t>
  </si>
  <si>
    <t xml:space="preserve">Others </t>
  </si>
  <si>
    <t>Others</t>
  </si>
  <si>
    <t>Total Imported Coal</t>
  </si>
  <si>
    <t>Total imported incl coal handling costs</t>
  </si>
  <si>
    <t>Coal - Washed Coal</t>
  </si>
  <si>
    <t>Others (Washing charges)</t>
  </si>
  <si>
    <t xml:space="preserve">Total Washed Coal </t>
  </si>
  <si>
    <t>Total washed incl coal handling costs</t>
  </si>
  <si>
    <t>Gas Price</t>
  </si>
  <si>
    <t>000 MMSCM</t>
  </si>
  <si>
    <t>Marketing Margin</t>
  </si>
  <si>
    <t>VAT</t>
  </si>
  <si>
    <t>Fuel Handling Charges</t>
  </si>
  <si>
    <t>Total Price excluding Transit Loss</t>
  </si>
  <si>
    <t>Oil - FO</t>
  </si>
  <si>
    <t>Rs./KL</t>
  </si>
  <si>
    <t>Duties (Excise Duty)</t>
  </si>
  <si>
    <t>Others (Discount)</t>
  </si>
  <si>
    <t>Total FO Value</t>
  </si>
  <si>
    <t>Oil - LDO</t>
  </si>
  <si>
    <t xml:space="preserve">Others STC </t>
  </si>
  <si>
    <t>Others (Discounts)</t>
  </si>
  <si>
    <t>Total LDO</t>
  </si>
  <si>
    <t>Oil - LSHS</t>
  </si>
  <si>
    <t>Total LSHS</t>
  </si>
  <si>
    <t>Oil - HSD</t>
  </si>
  <si>
    <t>Others (Additional VAT)</t>
  </si>
  <si>
    <t>Total HSD Value</t>
  </si>
  <si>
    <t>Breakup of other charges</t>
  </si>
  <si>
    <t>Other Charges and Adjustments</t>
  </si>
  <si>
    <t>Siding charges</t>
  </si>
  <si>
    <t>Payments to railway staff</t>
  </si>
  <si>
    <t>Con-Other coal related costs</t>
  </si>
  <si>
    <t>Other coal related costs</t>
  </si>
  <si>
    <t>Demurrage on coal wagons</t>
  </si>
  <si>
    <t>Consumption High Speed Diesel Oil</t>
  </si>
  <si>
    <t>Consumption of Oil ( Other )</t>
  </si>
  <si>
    <t>Oil handling contract charges</t>
  </si>
  <si>
    <t>Other Adjustments in Variable Cost</t>
  </si>
  <si>
    <t>Working of Normative Fuel Cost</t>
  </si>
  <si>
    <t>Permissible allowance in variation of GCV as Billed and GCV as Received</t>
  </si>
  <si>
    <t>Kcal/unit</t>
  </si>
  <si>
    <t>GCV As Received considering permissible limit of GCV Loss</t>
  </si>
  <si>
    <t>Calorific Value (As Received)</t>
  </si>
  <si>
    <t xml:space="preserve">GCV As fired </t>
  </si>
  <si>
    <t>Normative heat content</t>
  </si>
  <si>
    <t>Normative Fuel Consumption</t>
  </si>
  <si>
    <t>Normative Specific Fuel Consumption</t>
  </si>
  <si>
    <t>unit/kWh</t>
  </si>
  <si>
    <t>Normative Landed Fuel Price per unit</t>
  </si>
  <si>
    <t>Normative Fuel Cost</t>
  </si>
  <si>
    <t xml:space="preserve">Normative Fuel Cost - Total </t>
  </si>
  <si>
    <t>Sharing of (Gain)/Loss - Fuel Cost</t>
  </si>
  <si>
    <t>Efficiency (Gain)/Loss</t>
  </si>
  <si>
    <t>Sharing of Efficiency (Gain)/Loss</t>
  </si>
  <si>
    <t>Net Entitlement after sharing of gains/(losses)</t>
  </si>
  <si>
    <t>Total</t>
  </si>
  <si>
    <t>FY 22-23</t>
  </si>
  <si>
    <t>Koradi 6</t>
  </si>
  <si>
    <t>Calorific Value (As Fired)</t>
  </si>
  <si>
    <t>For tariff</t>
  </si>
  <si>
    <t>Other Variable Charges</t>
  </si>
  <si>
    <t>Other Adjustments (Pl. specify details)</t>
  </si>
  <si>
    <t>Demurrage on oil wagons</t>
  </si>
  <si>
    <t>Other fuel cost variance A/c Dr. / Cr.</t>
  </si>
  <si>
    <t>Oil Lubricants</t>
  </si>
  <si>
    <t>for Tariff</t>
  </si>
  <si>
    <t>2022-23</t>
  </si>
  <si>
    <t>Bhusawal Unit 3</t>
  </si>
  <si>
    <t>Chandrapur Units 3 -7</t>
  </si>
  <si>
    <t>Khaperkheda Units 1-4</t>
  </si>
  <si>
    <t>Koradi Unit 6</t>
  </si>
  <si>
    <t>Nashik  Units 3-5</t>
  </si>
  <si>
    <t>Uran</t>
  </si>
  <si>
    <t>Paras Units 3-4</t>
  </si>
  <si>
    <t>Parli Units 6-7</t>
  </si>
  <si>
    <t>Khaperkheda Unit 5</t>
  </si>
  <si>
    <t>Bhusawal Units 4-5</t>
  </si>
  <si>
    <t>Koradi Units 8-10</t>
  </si>
  <si>
    <t>Chandrapur Units 8-9</t>
  </si>
  <si>
    <t>Fuel cost considering 750 kcal/kg GCV variation</t>
  </si>
  <si>
    <t>Fuel cost considering 650 kcal/kg GCV variation</t>
  </si>
  <si>
    <t>a</t>
  </si>
  <si>
    <t>b</t>
  </si>
  <si>
    <t>c=a-b</t>
  </si>
  <si>
    <t>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</si>
</sst>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0_);_(* \(#,##0.000\);_(* &quot;-&quot;??_);_(@_)"/>
    <numFmt numFmtId="165" formatCode="_(* #,##0.00_);_(* \(#,##0.00\);_(* &quot;-&quot;??_);_(@_)"/>
    <numFmt numFmtId="166" formatCode="_ * #,##0_ ;_ * \-#,##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9"/>
      <name val="Times New Roman"/>
      <family val="1"/>
    </font>
    <font>
      <b/>
      <u/>
      <sz val="11"/>
      <name val="Times New Roman"/>
      <family val="1"/>
    </font>
    <font>
      <b/>
      <sz val="14"/>
      <color theme="1"/>
      <name val="Times New Roman"/>
      <family val="1"/>
    </font>
    <font>
      <b/>
      <u/>
      <sz val="14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D9F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165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9" fontId="5" fillId="0" borderId="0" xfId="0" applyNumberFormat="1" applyFont="1"/>
    <xf numFmtId="9" fontId="4" fillId="0" borderId="0" xfId="0" applyNumberFormat="1" applyFont="1"/>
    <xf numFmtId="43" fontId="5" fillId="0" borderId="0" xfId="0" applyNumberFormat="1" applyFont="1"/>
    <xf numFmtId="0" fontId="6" fillId="0" borderId="0" xfId="0" applyFont="1" applyAlignment="1">
      <alignment vertical="center"/>
    </xf>
    <xf numFmtId="0" fontId="8" fillId="2" borderId="1" xfId="3" applyFont="1" applyFill="1" applyBorder="1" applyAlignment="1">
      <alignment horizontal="left" vertical="center"/>
    </xf>
    <xf numFmtId="164" fontId="8" fillId="2" borderId="2" xfId="3" applyNumberFormat="1" applyFont="1" applyFill="1" applyBorder="1" applyAlignment="1">
      <alignment horizontal="center" vertical="center"/>
    </xf>
    <xf numFmtId="164" fontId="8" fillId="2" borderId="2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4" fillId="0" borderId="3" xfId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/>
    <xf numFmtId="43" fontId="4" fillId="0" borderId="0" xfId="0" applyNumberFormat="1" applyFont="1"/>
    <xf numFmtId="0" fontId="5" fillId="0" borderId="5" xfId="0" applyFont="1" applyBorder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5" fillId="0" borderId="6" xfId="0" applyFont="1" applyBorder="1"/>
    <xf numFmtId="0" fontId="9" fillId="6" borderId="3" xfId="0" applyFont="1" applyFill="1" applyBorder="1"/>
    <xf numFmtId="2" fontId="11" fillId="0" borderId="3" xfId="0" applyNumberFormat="1" applyFont="1" applyBorder="1" applyAlignment="1">
      <alignment horizontal="right" vertical="center"/>
    </xf>
    <xf numFmtId="2" fontId="15" fillId="0" borderId="3" xfId="0" applyNumberFormat="1" applyFont="1" applyBorder="1" applyAlignment="1">
      <alignment horizontal="right" vertical="center"/>
    </xf>
    <xf numFmtId="2" fontId="13" fillId="0" borderId="3" xfId="0" applyNumberFormat="1" applyFont="1" applyBorder="1" applyAlignment="1">
      <alignment horizontal="right" vertical="center"/>
    </xf>
    <xf numFmtId="1" fontId="15" fillId="0" borderId="3" xfId="0" applyNumberFormat="1" applyFont="1" applyBorder="1"/>
    <xf numFmtId="0" fontId="15" fillId="0" borderId="3" xfId="0" applyFont="1" applyBorder="1"/>
    <xf numFmtId="0" fontId="15" fillId="0" borderId="6" xfId="0" applyFont="1" applyBorder="1"/>
    <xf numFmtId="0" fontId="14" fillId="5" borderId="3" xfId="0" applyFont="1" applyFill="1" applyBorder="1"/>
    <xf numFmtId="0" fontId="14" fillId="5" borderId="3" xfId="0" applyFont="1" applyFill="1" applyBorder="1" applyAlignment="1">
      <alignment horizontal="center"/>
    </xf>
    <xf numFmtId="2" fontId="15" fillId="5" borderId="3" xfId="0" applyNumberFormat="1" applyFont="1" applyFill="1" applyBorder="1" applyAlignment="1">
      <alignment horizontal="right" vertical="center"/>
    </xf>
    <xf numFmtId="2" fontId="13" fillId="5" borderId="3" xfId="0" applyNumberFormat="1" applyFont="1" applyFill="1" applyBorder="1" applyAlignment="1">
      <alignment horizontal="right" vertical="center"/>
    </xf>
    <xf numFmtId="0" fontId="15" fillId="5" borderId="3" xfId="0" applyFont="1" applyFill="1" applyBorder="1"/>
    <xf numFmtId="0" fontId="15" fillId="5" borderId="6" xfId="0" applyFont="1" applyFill="1" applyBorder="1"/>
    <xf numFmtId="0" fontId="5" fillId="5" borderId="0" xfId="0" applyFont="1" applyFill="1"/>
    <xf numFmtId="43" fontId="15" fillId="0" borderId="3" xfId="1" applyFont="1" applyFill="1" applyBorder="1" applyAlignment="1">
      <alignment horizontal="right" vertical="center"/>
    </xf>
    <xf numFmtId="43" fontId="9" fillId="6" borderId="3" xfId="0" applyNumberFormat="1" applyFont="1" applyFill="1" applyBorder="1" applyAlignment="1">
      <alignment vertical="center"/>
    </xf>
    <xf numFmtId="0" fontId="15" fillId="7" borderId="3" xfId="4" applyFont="1" applyFill="1" applyBorder="1" applyAlignment="1">
      <alignment horizontal="center" vertical="center" wrapText="1"/>
    </xf>
    <xf numFmtId="10" fontId="15" fillId="0" borderId="3" xfId="2" applyNumberFormat="1" applyFont="1" applyFill="1" applyBorder="1" applyAlignment="1">
      <alignment horizontal="right" vertical="center"/>
    </xf>
    <xf numFmtId="10" fontId="13" fillId="0" borderId="3" xfId="2" applyNumberFormat="1" applyFont="1" applyFill="1" applyBorder="1" applyAlignment="1">
      <alignment horizontal="right" vertical="center"/>
    </xf>
    <xf numFmtId="10" fontId="15" fillId="0" borderId="3" xfId="2" applyNumberFormat="1" applyFont="1" applyBorder="1"/>
    <xf numFmtId="10" fontId="15" fillId="0" borderId="6" xfId="2" applyNumberFormat="1" applyFont="1" applyBorder="1"/>
    <xf numFmtId="10" fontId="16" fillId="0" borderId="3" xfId="2" applyNumberFormat="1" applyFont="1" applyBorder="1" applyAlignment="1">
      <alignment horizontal="right" vertical="center"/>
    </xf>
    <xf numFmtId="10" fontId="15" fillId="0" borderId="3" xfId="2" applyNumberFormat="1" applyFont="1" applyBorder="1" applyAlignment="1">
      <alignment horizontal="right" vertical="center"/>
    </xf>
    <xf numFmtId="10" fontId="15" fillId="0" borderId="6" xfId="2" applyNumberFormat="1" applyFont="1" applyFill="1" applyBorder="1" applyAlignment="1">
      <alignment horizontal="right" vertical="center"/>
    </xf>
    <xf numFmtId="1" fontId="15" fillId="0" borderId="3" xfId="0" applyNumberFormat="1" applyFont="1" applyBorder="1" applyAlignment="1">
      <alignment horizontal="right" vertical="center"/>
    </xf>
    <xf numFmtId="2" fontId="13" fillId="0" borderId="3" xfId="4" quotePrefix="1" applyNumberFormat="1" applyFont="1" applyBorder="1" applyAlignment="1">
      <alignment horizontal="right" vertical="center" wrapText="1"/>
    </xf>
    <xf numFmtId="10" fontId="15" fillId="8" borderId="3" xfId="2" applyNumberFormat="1" applyFont="1" applyFill="1" applyBorder="1" applyAlignment="1">
      <alignment horizontal="right" vertical="center"/>
    </xf>
    <xf numFmtId="43" fontId="13" fillId="0" borderId="3" xfId="1" applyFont="1" applyFill="1" applyBorder="1" applyAlignment="1">
      <alignment horizontal="right" vertical="center"/>
    </xf>
    <xf numFmtId="4" fontId="15" fillId="0" borderId="3" xfId="2" applyNumberFormat="1" applyFont="1" applyFill="1" applyBorder="1" applyAlignment="1">
      <alignment horizontal="right" vertical="center"/>
    </xf>
    <xf numFmtId="0" fontId="3" fillId="5" borderId="0" xfId="0" applyFont="1" applyFill="1"/>
    <xf numFmtId="2" fontId="5" fillId="5" borderId="3" xfId="0" applyNumberFormat="1" applyFont="1" applyFill="1" applyBorder="1" applyAlignment="1">
      <alignment horizontal="right" vertical="center"/>
    </xf>
    <xf numFmtId="2" fontId="4" fillId="5" borderId="3" xfId="0" applyNumberFormat="1" applyFont="1" applyFill="1" applyBorder="1" applyAlignment="1">
      <alignment horizontal="right" vertical="center"/>
    </xf>
    <xf numFmtId="0" fontId="5" fillId="5" borderId="3" xfId="0" applyFont="1" applyFill="1" applyBorder="1"/>
    <xf numFmtId="0" fontId="5" fillId="5" borderId="6" xfId="0" applyFont="1" applyFill="1" applyBorder="1"/>
    <xf numFmtId="0" fontId="4" fillId="0" borderId="3" xfId="0" applyFont="1" applyBorder="1"/>
    <xf numFmtId="2" fontId="5" fillId="0" borderId="6" xfId="0" applyNumberFormat="1" applyFont="1" applyBorder="1" applyAlignment="1">
      <alignment horizontal="right" vertical="center"/>
    </xf>
    <xf numFmtId="0" fontId="9" fillId="6" borderId="3" xfId="0" applyFont="1" applyFill="1" applyBorder="1" applyAlignment="1">
      <alignment horizontal="center"/>
    </xf>
    <xf numFmtId="43" fontId="5" fillId="0" borderId="0" xfId="1" applyFont="1" applyBorder="1" applyAlignment="1">
      <alignment horizontal="center"/>
    </xf>
    <xf numFmtId="165" fontId="5" fillId="0" borderId="0" xfId="5" applyFont="1" applyBorder="1"/>
    <xf numFmtId="43" fontId="5" fillId="0" borderId="0" xfId="1" applyFont="1" applyBorder="1" applyAlignment="1">
      <alignment horizontal="center" vertical="center" wrapText="1"/>
    </xf>
    <xf numFmtId="166" fontId="15" fillId="0" borderId="3" xfId="1" applyNumberFormat="1" applyFont="1" applyBorder="1" applyAlignment="1">
      <alignment horizontal="right" vertical="center"/>
    </xf>
    <xf numFmtId="166" fontId="9" fillId="6" borderId="3" xfId="1" applyNumberFormat="1" applyFont="1" applyFill="1" applyBorder="1" applyAlignment="1">
      <alignment vertical="center"/>
    </xf>
    <xf numFmtId="2" fontId="16" fillId="0" borderId="3" xfId="0" applyNumberFormat="1" applyFont="1" applyBorder="1" applyAlignment="1">
      <alignment horizontal="right" vertical="center"/>
    </xf>
    <xf numFmtId="43" fontId="15" fillId="0" borderId="3" xfId="1" applyFont="1" applyBorder="1" applyAlignment="1">
      <alignment horizontal="right" vertical="center"/>
    </xf>
    <xf numFmtId="43" fontId="13" fillId="0" borderId="3" xfId="1" applyFont="1" applyBorder="1" applyAlignment="1">
      <alignment horizontal="right" vertical="center"/>
    </xf>
    <xf numFmtId="43" fontId="15" fillId="0" borderId="6" xfId="1" applyFont="1" applyBorder="1" applyAlignment="1">
      <alignment horizontal="right" vertical="center"/>
    </xf>
    <xf numFmtId="166" fontId="13" fillId="0" borderId="10" xfId="1" applyNumberFormat="1" applyFont="1" applyBorder="1" applyAlignment="1">
      <alignment horizontal="right" vertical="center"/>
    </xf>
    <xf numFmtId="43" fontId="13" fillId="0" borderId="10" xfId="1" applyFont="1" applyBorder="1" applyAlignment="1">
      <alignment horizontal="right" vertical="center"/>
    </xf>
    <xf numFmtId="43" fontId="13" fillId="0" borderId="11" xfId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textRotation="90" wrapText="1"/>
    </xf>
    <xf numFmtId="166" fontId="12" fillId="0" borderId="10" xfId="1" applyNumberFormat="1" applyFont="1" applyBorder="1" applyAlignment="1">
      <alignment horizontal="right" vertical="center"/>
    </xf>
    <xf numFmtId="2" fontId="15" fillId="9" borderId="3" xfId="0" applyNumberFormat="1" applyFont="1" applyFill="1" applyBorder="1" applyAlignment="1">
      <alignment horizontal="right" vertical="center"/>
    </xf>
    <xf numFmtId="43" fontId="11" fillId="0" borderId="3" xfId="1" applyFont="1" applyBorder="1" applyAlignment="1">
      <alignment horizontal="right" vertical="center"/>
    </xf>
    <xf numFmtId="0" fontId="4" fillId="10" borderId="3" xfId="0" applyFont="1" applyFill="1" applyBorder="1"/>
    <xf numFmtId="0" fontId="5" fillId="10" borderId="3" xfId="0" applyFont="1" applyFill="1" applyBorder="1" applyAlignment="1">
      <alignment horizontal="center"/>
    </xf>
    <xf numFmtId="2" fontId="15" fillId="10" borderId="10" xfId="0" applyNumberFormat="1" applyFont="1" applyFill="1" applyBorder="1" applyAlignment="1">
      <alignment horizontal="right" vertical="center"/>
    </xf>
    <xf numFmtId="2" fontId="16" fillId="10" borderId="10" xfId="0" applyNumberFormat="1" applyFont="1" applyFill="1" applyBorder="1" applyAlignment="1">
      <alignment horizontal="right" vertical="center"/>
    </xf>
    <xf numFmtId="2" fontId="13" fillId="10" borderId="10" xfId="0" applyNumberFormat="1" applyFont="1" applyFill="1" applyBorder="1" applyAlignment="1">
      <alignment horizontal="right" vertical="center"/>
    </xf>
    <xf numFmtId="0" fontId="15" fillId="10" borderId="10" xfId="0" applyFont="1" applyFill="1" applyBorder="1"/>
    <xf numFmtId="0" fontId="15" fillId="10" borderId="11" xfId="0" applyFont="1" applyFill="1" applyBorder="1"/>
    <xf numFmtId="43" fontId="9" fillId="6" borderId="3" xfId="1" applyFont="1" applyFill="1" applyBorder="1"/>
    <xf numFmtId="0" fontId="5" fillId="10" borderId="3" xfId="0" applyFont="1" applyFill="1" applyBorder="1"/>
    <xf numFmtId="0" fontId="5" fillId="10" borderId="6" xfId="0" applyFont="1" applyFill="1" applyBorder="1" applyAlignment="1">
      <alignment horizontal="center"/>
    </xf>
    <xf numFmtId="43" fontId="15" fillId="10" borderId="3" xfId="1" applyFont="1" applyFill="1" applyBorder="1" applyAlignment="1">
      <alignment horizontal="right" vertical="center"/>
    </xf>
    <xf numFmtId="43" fontId="13" fillId="10" borderId="3" xfId="1" applyFont="1" applyFill="1" applyBorder="1" applyAlignment="1">
      <alignment horizontal="right" vertical="center"/>
    </xf>
    <xf numFmtId="43" fontId="15" fillId="10" borderId="6" xfId="1" applyFont="1" applyFill="1" applyBorder="1" applyAlignment="1">
      <alignment horizontal="right" vertical="center"/>
    </xf>
    <xf numFmtId="43" fontId="9" fillId="6" borderId="3" xfId="1" applyFont="1" applyFill="1" applyBorder="1" applyAlignment="1">
      <alignment horizontal="right" vertical="center"/>
    </xf>
    <xf numFmtId="0" fontId="15" fillId="10" borderId="3" xfId="1" applyNumberFormat="1" applyFont="1" applyFill="1" applyBorder="1" applyAlignment="1">
      <alignment horizontal="right" vertical="center"/>
    </xf>
    <xf numFmtId="43" fontId="4" fillId="10" borderId="3" xfId="1" applyFont="1" applyFill="1" applyBorder="1" applyAlignment="1">
      <alignment horizontal="right" vertical="center"/>
    </xf>
    <xf numFmtId="43" fontId="4" fillId="10" borderId="6" xfId="1" applyFont="1" applyFill="1" applyBorder="1" applyAlignment="1">
      <alignment horizontal="right" vertical="center"/>
    </xf>
    <xf numFmtId="43" fontId="4" fillId="0" borderId="0" xfId="1" applyFont="1"/>
    <xf numFmtId="0" fontId="6" fillId="0" borderId="0" xfId="0" applyFont="1" applyAlignment="1">
      <alignment horizontal="center" vertical="center" textRotation="90" wrapText="1"/>
    </xf>
    <xf numFmtId="2" fontId="4" fillId="10" borderId="3" xfId="0" applyNumberFormat="1" applyFont="1" applyFill="1" applyBorder="1" applyAlignment="1">
      <alignment horizontal="right" vertical="center"/>
    </xf>
    <xf numFmtId="43" fontId="4" fillId="0" borderId="3" xfId="1" applyFont="1" applyFill="1" applyBorder="1" applyAlignment="1">
      <alignment horizontal="right" vertical="center"/>
    </xf>
    <xf numFmtId="43" fontId="4" fillId="0" borderId="6" xfId="1" applyFont="1" applyFill="1" applyBorder="1" applyAlignment="1">
      <alignment horizontal="right" vertical="center"/>
    </xf>
    <xf numFmtId="0" fontId="14" fillId="0" borderId="3" xfId="0" applyFont="1" applyBorder="1"/>
    <xf numFmtId="165" fontId="4" fillId="0" borderId="3" xfId="5" applyFont="1" applyFill="1" applyBorder="1"/>
    <xf numFmtId="43" fontId="5" fillId="0" borderId="0" xfId="1" applyFont="1" applyFill="1"/>
    <xf numFmtId="4" fontId="16" fillId="0" borderId="3" xfId="7" applyNumberFormat="1" applyFont="1" applyBorder="1"/>
    <xf numFmtId="2" fontId="15" fillId="0" borderId="6" xfId="0" applyNumberFormat="1" applyFont="1" applyBorder="1" applyAlignment="1">
      <alignment horizontal="right" vertical="center"/>
    </xf>
    <xf numFmtId="43" fontId="16" fillId="0" borderId="6" xfId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/>
    </xf>
    <xf numFmtId="2" fontId="13" fillId="0" borderId="6" xfId="0" applyNumberFormat="1" applyFont="1" applyBorder="1" applyAlignment="1">
      <alignment horizontal="right" vertical="center"/>
    </xf>
    <xf numFmtId="43" fontId="9" fillId="6" borderId="3" xfId="0" applyNumberFormat="1" applyFont="1" applyFill="1" applyBorder="1"/>
    <xf numFmtId="43" fontId="4" fillId="0" borderId="0" xfId="1" applyFont="1" applyFill="1"/>
    <xf numFmtId="43" fontId="13" fillId="0" borderId="6" xfId="1" applyFont="1" applyBorder="1" applyAlignment="1">
      <alignment horizontal="right" vertical="center"/>
    </xf>
    <xf numFmtId="43" fontId="16" fillId="0" borderId="6" xfId="1" applyFont="1" applyFill="1" applyBorder="1" applyAlignment="1">
      <alignment horizontal="left"/>
    </xf>
    <xf numFmtId="4" fontId="18" fillId="0" borderId="3" xfId="7" applyNumberFormat="1" applyFont="1" applyBorder="1"/>
    <xf numFmtId="0" fontId="19" fillId="0" borderId="3" xfId="7" applyFont="1" applyBorder="1" applyAlignment="1">
      <alignment wrapText="1"/>
    </xf>
    <xf numFmtId="0" fontId="20" fillId="7" borderId="3" xfId="7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3" fillId="7" borderId="3" xfId="7" applyFont="1" applyFill="1" applyBorder="1" applyAlignment="1">
      <alignment vertical="top" wrapText="1"/>
    </xf>
    <xf numFmtId="43" fontId="4" fillId="0" borderId="3" xfId="1" applyFont="1" applyBorder="1" applyAlignment="1">
      <alignment horizontal="right" vertical="center"/>
    </xf>
    <xf numFmtId="43" fontId="4" fillId="0" borderId="6" xfId="1" applyFont="1" applyBorder="1" applyAlignment="1">
      <alignment horizontal="right" vertical="center"/>
    </xf>
    <xf numFmtId="2" fontId="15" fillId="7" borderId="3" xfId="7" applyNumberFormat="1" applyFont="1" applyFill="1" applyBorder="1" applyAlignment="1">
      <alignment horizontal="right" vertical="center"/>
    </xf>
    <xf numFmtId="0" fontId="21" fillId="0" borderId="3" xfId="0" applyFont="1" applyBorder="1"/>
    <xf numFmtId="0" fontId="13" fillId="0" borderId="3" xfId="0" applyFont="1" applyBorder="1"/>
    <xf numFmtId="0" fontId="15" fillId="0" borderId="3" xfId="7" applyFont="1" applyBorder="1" applyAlignment="1">
      <alignment horizontal="center" wrapText="1"/>
    </xf>
    <xf numFmtId="0" fontId="9" fillId="6" borderId="3" xfId="0" applyFont="1" applyFill="1" applyBorder="1" applyAlignment="1">
      <alignment wrapText="1"/>
    </xf>
    <xf numFmtId="43" fontId="5" fillId="0" borderId="0" xfId="1" applyFont="1" applyAlignment="1">
      <alignment wrapText="1"/>
    </xf>
    <xf numFmtId="165" fontId="5" fillId="0" borderId="3" xfId="5" applyFont="1" applyFill="1" applyBorder="1"/>
    <xf numFmtId="165" fontId="5" fillId="0" borderId="6" xfId="5" applyFont="1" applyFill="1" applyBorder="1"/>
    <xf numFmtId="2" fontId="4" fillId="0" borderId="6" xfId="0" applyNumberFormat="1" applyFont="1" applyBorder="1" applyAlignment="1">
      <alignment horizontal="right" vertical="center"/>
    </xf>
    <xf numFmtId="0" fontId="23" fillId="10" borderId="3" xfId="7" applyFont="1" applyFill="1" applyBorder="1" applyAlignment="1">
      <alignment vertical="center" wrapText="1"/>
    </xf>
    <xf numFmtId="0" fontId="13" fillId="0" borderId="3" xfId="7" applyFont="1" applyBorder="1" applyAlignment="1">
      <alignment vertical="top" wrapText="1"/>
    </xf>
    <xf numFmtId="166" fontId="5" fillId="3" borderId="3" xfId="1" applyNumberFormat="1" applyFont="1" applyFill="1" applyBorder="1" applyAlignment="1">
      <alignment horizontal="right" vertical="center"/>
    </xf>
    <xf numFmtId="2" fontId="5" fillId="3" borderId="3" xfId="0" applyNumberFormat="1" applyFont="1" applyFill="1" applyBorder="1" applyAlignment="1">
      <alignment horizontal="right" vertical="center" wrapText="1"/>
    </xf>
    <xf numFmtId="2" fontId="4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43" fontId="5" fillId="0" borderId="3" xfId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166" fontId="5" fillId="0" borderId="3" xfId="1" applyNumberFormat="1" applyFont="1" applyBorder="1" applyAlignment="1">
      <alignment horizontal="right" vertical="center"/>
    </xf>
    <xf numFmtId="166" fontId="4" fillId="0" borderId="3" xfId="1" applyNumberFormat="1" applyFont="1" applyBorder="1" applyAlignment="1">
      <alignment horizontal="right" vertical="center"/>
    </xf>
    <xf numFmtId="43" fontId="4" fillId="0" borderId="0" xfId="1" applyFont="1" applyAlignment="1">
      <alignment wrapText="1"/>
    </xf>
    <xf numFmtId="43" fontId="9" fillId="6" borderId="3" xfId="1" applyFont="1" applyFill="1" applyBorder="1" applyAlignment="1">
      <alignment vertical="center"/>
    </xf>
    <xf numFmtId="0" fontId="13" fillId="10" borderId="3" xfId="7" applyFont="1" applyFill="1" applyBorder="1" applyAlignment="1">
      <alignment vertical="top" wrapText="1"/>
    </xf>
    <xf numFmtId="0" fontId="4" fillId="10" borderId="3" xfId="0" applyFont="1" applyFill="1" applyBorder="1" applyAlignment="1">
      <alignment horizontal="center"/>
    </xf>
    <xf numFmtId="43" fontId="3" fillId="10" borderId="3" xfId="1" applyFont="1" applyFill="1" applyBorder="1" applyAlignment="1">
      <alignment vertical="center"/>
    </xf>
    <xf numFmtId="43" fontId="6" fillId="10" borderId="3" xfId="1" applyFont="1" applyFill="1" applyBorder="1" applyAlignment="1">
      <alignment vertical="center"/>
    </xf>
    <xf numFmtId="43" fontId="3" fillId="10" borderId="6" xfId="1" applyFont="1" applyFill="1" applyBorder="1" applyAlignment="1">
      <alignment vertical="center"/>
    </xf>
    <xf numFmtId="2" fontId="0" fillId="0" borderId="3" xfId="0" applyNumberFormat="1" applyBorder="1" applyAlignment="1">
      <alignment horizontal="right" vertical="center"/>
    </xf>
    <xf numFmtId="0" fontId="15" fillId="0" borderId="3" xfId="0" applyFont="1" applyBorder="1" applyAlignment="1">
      <alignment horizontal="center"/>
    </xf>
    <xf numFmtId="43" fontId="15" fillId="0" borderId="0" xfId="1" applyFont="1"/>
    <xf numFmtId="0" fontId="15" fillId="0" borderId="0" xfId="0" applyFont="1"/>
    <xf numFmtId="2" fontId="15" fillId="0" borderId="3" xfId="4" quotePrefix="1" applyNumberFormat="1" applyFont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43" fontId="15" fillId="0" borderId="3" xfId="1" applyFont="1" applyBorder="1"/>
    <xf numFmtId="10" fontId="15" fillId="4" borderId="3" xfId="2" applyNumberFormat="1" applyFont="1" applyFill="1" applyBorder="1"/>
    <xf numFmtId="0" fontId="15" fillId="0" borderId="3" xfId="7" applyFont="1" applyBorder="1" applyAlignment="1">
      <alignment vertical="top" wrapText="1"/>
    </xf>
    <xf numFmtId="0" fontId="5" fillId="0" borderId="5" xfId="0" applyFont="1" applyFill="1" applyBorder="1"/>
    <xf numFmtId="0" fontId="5" fillId="0" borderId="3" xfId="0" applyFont="1" applyFill="1" applyBorder="1" applyAlignment="1">
      <alignment horizontal="center"/>
    </xf>
    <xf numFmtId="1" fontId="1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/>
    <xf numFmtId="0" fontId="5" fillId="0" borderId="6" xfId="0" applyFont="1" applyFill="1" applyBorder="1" applyAlignment="1">
      <alignment horizontal="center"/>
    </xf>
    <xf numFmtId="0" fontId="16" fillId="0" borderId="3" xfId="0" applyFont="1" applyBorder="1"/>
    <xf numFmtId="2" fontId="15" fillId="8" borderId="3" xfId="0" applyNumberFormat="1" applyFont="1" applyFill="1" applyBorder="1" applyAlignment="1">
      <alignment horizontal="right" vertical="center"/>
    </xf>
    <xf numFmtId="4" fontId="15" fillId="0" borderId="6" xfId="2" applyNumberFormat="1" applyFont="1" applyFill="1" applyBorder="1" applyAlignment="1">
      <alignment horizontal="right" vertical="center"/>
    </xf>
    <xf numFmtId="2" fontId="18" fillId="0" borderId="3" xfId="0" applyNumberFormat="1" applyFont="1" applyBorder="1" applyAlignment="1">
      <alignment horizontal="right" vertical="center"/>
    </xf>
    <xf numFmtId="2" fontId="16" fillId="0" borderId="6" xfId="0" applyNumberFormat="1" applyFont="1" applyBorder="1" applyAlignment="1">
      <alignment horizontal="right" vertical="center"/>
    </xf>
    <xf numFmtId="166" fontId="5" fillId="0" borderId="6" xfId="1" applyNumberFormat="1" applyFont="1" applyBorder="1" applyAlignment="1">
      <alignment horizontal="right" vertical="center"/>
    </xf>
    <xf numFmtId="2" fontId="5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/>
    <xf numFmtId="0" fontId="4" fillId="0" borderId="3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right" vertical="center"/>
    </xf>
    <xf numFmtId="0" fontId="15" fillId="0" borderId="3" xfId="7" applyFont="1" applyFill="1" applyBorder="1" applyAlignment="1">
      <alignment wrapText="1"/>
    </xf>
    <xf numFmtId="0" fontId="20" fillId="0" borderId="3" xfId="7" quotePrefix="1" applyFont="1" applyFill="1" applyBorder="1" applyAlignment="1">
      <alignment horizontal="center" wrapText="1"/>
    </xf>
    <xf numFmtId="0" fontId="15" fillId="0" borderId="3" xfId="7" applyFont="1" applyFill="1" applyBorder="1" applyAlignment="1">
      <alignment horizontal="left" wrapText="1"/>
    </xf>
    <xf numFmtId="0" fontId="13" fillId="0" borderId="3" xfId="7" applyFont="1" applyFill="1" applyBorder="1" applyAlignment="1">
      <alignment vertical="top" wrapText="1"/>
    </xf>
    <xf numFmtId="0" fontId="15" fillId="0" borderId="3" xfId="7" applyFont="1" applyFill="1" applyBorder="1" applyAlignment="1">
      <alignment horizontal="center" wrapText="1"/>
    </xf>
    <xf numFmtId="0" fontId="10" fillId="0" borderId="0" xfId="0" applyFont="1" applyFill="1"/>
    <xf numFmtId="0" fontId="15" fillId="0" borderId="5" xfId="0" applyFont="1" applyBorder="1"/>
    <xf numFmtId="10" fontId="13" fillId="0" borderId="3" xfId="2" applyNumberFormat="1" applyFont="1" applyBorder="1" applyAlignment="1">
      <alignment horizontal="right" vertical="center"/>
    </xf>
    <xf numFmtId="0" fontId="13" fillId="6" borderId="3" xfId="0" applyFont="1" applyFill="1" applyBorder="1"/>
    <xf numFmtId="0" fontId="27" fillId="11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43" fontId="24" fillId="0" borderId="3" xfId="1" applyFont="1" applyBorder="1" applyAlignment="1">
      <alignment horizontal="right" vertical="center"/>
    </xf>
    <xf numFmtId="43" fontId="28" fillId="0" borderId="3" xfId="1" applyFont="1" applyBorder="1" applyAlignment="1">
      <alignment horizontal="right" vertical="center"/>
    </xf>
    <xf numFmtId="0" fontId="24" fillId="0" borderId="13" xfId="0" applyFont="1" applyBorder="1" applyAlignment="1">
      <alignment vertical="center" wrapText="1"/>
    </xf>
    <xf numFmtId="0" fontId="28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43" fontId="27" fillId="0" borderId="3" xfId="1" applyFont="1" applyBorder="1" applyAlignment="1">
      <alignment horizontal="right" vertical="center"/>
    </xf>
    <xf numFmtId="0" fontId="27" fillId="11" borderId="3" xfId="0" applyFont="1" applyFill="1" applyBorder="1" applyAlignment="1">
      <alignment horizontal="center" vertical="center"/>
    </xf>
    <xf numFmtId="0" fontId="27" fillId="11" borderId="3" xfId="0" applyFont="1" applyFill="1" applyBorder="1" applyAlignment="1">
      <alignment horizontal="left" vertical="center"/>
    </xf>
    <xf numFmtId="0" fontId="27" fillId="11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textRotation="90" wrapText="1"/>
    </xf>
    <xf numFmtId="0" fontId="17" fillId="5" borderId="7" xfId="0" applyFont="1" applyFill="1" applyBorder="1" applyAlignment="1">
      <alignment horizontal="center" vertical="center" textRotation="90" wrapText="1"/>
    </xf>
    <xf numFmtId="0" fontId="17" fillId="5" borderId="8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center" vertical="center" textRotation="90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textRotation="90" wrapText="1"/>
    </xf>
  </cellXfs>
  <cellStyles count="10">
    <cellStyle name="Comma" xfId="1" builtinId="3"/>
    <cellStyle name="Comma 10" xfId="5" xr:uid="{BD20DCE6-7B45-4564-BB61-7C9AB30EAE65}"/>
    <cellStyle name="Comma 4" xfId="9" xr:uid="{C07AC3F4-1421-40C4-95BD-15CBE83D724F}"/>
    <cellStyle name="Normal" xfId="0" builtinId="0"/>
    <cellStyle name="Normal 142" xfId="8" xr:uid="{DBE963E4-9609-4ACE-87DB-39DCA9F03DBC}"/>
    <cellStyle name="Normal 164" xfId="3" xr:uid="{E344BADC-2FEC-4121-BD4D-B0C1CE19D170}"/>
    <cellStyle name="Normal 2" xfId="7" xr:uid="{2F6E855F-D41A-44C0-A4D4-2A781619A96D}"/>
    <cellStyle name="Normal_FORMATS 5 YEAR ALOKE 2" xfId="4" xr:uid="{3118E7E9-778A-45B0-AE7D-9C90C1FA796C}"/>
    <cellStyle name="Percent" xfId="2" builtinId="5"/>
    <cellStyle name="Percent 12 10" xfId="6" xr:uid="{5BC0ED16-2F9B-494C-9CA5-4F53156304A8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sharedStrings" Target="sharedStrings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61" Type="http://schemas.openxmlformats.org/officeDocument/2006/relationships/externalLink" Target="externalLinks/externalLink58.xml"/><Relationship Id="rId8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B6F19C\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MGPGADRCDP003\RCD-Share\Performance\PERFORMANCE\ocm\Yearly_perf\OCMJAN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Last%20Year%20Q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GGL/GGL%20quarters/GGL%20Ind%20AS%20FS%20Template%20%2001%2006%202016-OBS%20format%20v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C:\Performance\PERFORMANCE\ocm\Yearly_perf\OCMJAN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CADOS%20EMI/Downloads/201-04REL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GRID%20Energy/Work/MSPGCL%20True%20Up%20Fy%202010-11/Earlier%20Orders/EXCEL%20MODELS%20FINAL/PwC_MSPGCL_20.12.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1000300\Local%20Settings\Temp\notes6030C8\O&amp;M%20Pres%20111011\2-%20Mum%20Supply%20Divisional%20WBS%20Capex09-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/MERC%20Cases%202017/196%20of%202017/Revised%20Petition/To%20MERC_21.06.2018_FINAL/Annexure%201_MTR%20petition%20format_%2021.06.2018/Consolidated%20MTR%20formats_20-06-2018_FINAL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Bhusawal%203%20-%20MYT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5%20GFA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01-Balance%20sheet-IGAAP_AdaniEn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HPCL%20Documents/Financials/March%20-%2017/Standalone/Accounts/HPCL%20Ind%20AS%20Financials%20March%202017%2026%20May%202017%201109hr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ocuments/MSPGCL%20FY12%20ARR%20Petition%20and%20Model%2031Mar11/ARR%20formats%20SM%2029Mar1940_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EF26C4\RIM%20%20list%20as%20on%2001.11.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esktop/MSPGCL%20Main%20Folder/Revised%20True-up%20&amp;%20APR/Workings/Annexure%202_revised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Stationwise%20forms\Paras3_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nk/1-Projects%20In%20Hand/DFID/ARR%202003-04/Arr%20Petition%202003-04/For%20Submission/ARR%20Forms%20For%20Submissi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MGPGADRCDP003\Users\mpd1\Downloads\F-%205%20Khaperkheda%20TPS%20-%20MYT%202019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D:\Shail\Code\MYT\New%20folder\Energy%20charge%20calculation_Washed%20coal%20-%20Chandrapur%203-7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7%20ROE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er's%20folder/MSEB/Tariff%20Filing%202003-04/Outputs/Models/Working%20Models/old/Dispatch%20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True%20Up%20and%20MYT%20Summary_FY26-30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t\regulatorydata\terence\TPCL08\EUR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Ibmsrv\btps_techinical_papers\Documents%20and%20Settings\PPMS1_ST2.MSEB\Desktop\Sep-08\Yearly%20dat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ERFORMANCE/ocm/Yearly_perf/OCMJAN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RRK%20PEN%20DATA_28.01.2008/Performance/PERFORMANCE/ocm/Yearly_perf/OCMJAN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CE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  <sheetName val="proposallinked"/>
      <sheetName val="04REL"/>
      <sheetName val="Financials"/>
      <sheetName val="capg"/>
      <sheetName val="TBAL9697 -group wise  sdpl"/>
      <sheetName val="TB9899"/>
      <sheetName val="INDEPENDENT"/>
      <sheetName val="Fed'l Taxable Inc"/>
      <sheetName val="Customize Your Purchase Order"/>
      <sheetName val="SEL_Assumptions"/>
      <sheetName val="Output"/>
      <sheetName val="UNP-NCW "/>
      <sheetName val="Recon-Coal"/>
      <sheetName val="Master Sheet - ODC 2002-03"/>
      <sheetName val="Liabilities"/>
      <sheetName val="Input"/>
      <sheetName val="Financial Information"/>
      <sheetName val="PPE &amp; IA - CY"/>
      <sheetName val="COLUMN-CR"/>
      <sheetName val="4.Grouping - Balance Sheet(mio)"/>
      <sheetName val="Clause 9"/>
      <sheetName val="MAINBS1"/>
      <sheetName val="SEL_FS-A"/>
      <sheetName val="REPL_FS-A"/>
      <sheetName val="REPL_Workings"/>
      <sheetName val="Timesheet"/>
      <sheetName val="CAS P"/>
      <sheetName val="Sheet1"/>
      <sheetName val="B'Sheet"/>
      <sheetName val="Asmp"/>
      <sheetName val="Key assumptions"/>
      <sheetName val="Bank Charges"/>
      <sheetName val="Labour"/>
      <sheetName val="Mfg &amp; Admin Exps"/>
      <sheetName val="Salary"/>
      <sheetName val="Groupings to Sch"/>
      <sheetName val="A"/>
      <sheetName val="Main Equ. List"/>
      <sheetName val="INDIVID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  <sheetName val="Details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0</v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>
            <v>0</v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 refreshError="1"/>
      <sheetData sheetId="14" refreshError="1"/>
      <sheetData sheetId="15" refreshError="1"/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 t="str">
            <v xml:space="preserve">ESTIMATE FOR INSTALLATION OF ADDITIONAL 1X40MVA 132/33KV TRANSFORMER AT EXISTING EHV SUBSTATION </v>
          </cell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 t="str">
            <v xml:space="preserve">ESTIMATE FOR INSTALLATION OF ADDITIONAL 1X40MVA 132/33KV TRANSFORMER AT EXISTING EHV SUBSTATION </v>
          </cell>
        </row>
      </sheetData>
      <sheetData sheetId="61">
        <row r="38">
          <cell r="A38" t="str">
            <v xml:space="preserve">ESTIMATE FOR INSTALLATION OF ADDITIONAL 1X40MVA 132/33KV TRANSFORMER AT EXISTING EHV SUBSTATION 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 refreshError="1"/>
      <sheetData sheetId="66" refreshError="1"/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8">
          <cell r="A38">
            <v>0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 t="str">
            <v xml:space="preserve">ESTIMATE FOR INSTALLATION OF ADDITIONAL 1X40MVA 132/33KV TRANSFORMER AT EXISTING EHV SUBSTATION 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>
            <v>0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>
            <v>0</v>
          </cell>
        </row>
      </sheetData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>
        <row r="38">
          <cell r="A38" t="str">
            <v xml:space="preserve">ESTIMATE FOR INSTALLATION OF ADDITIONAL 1X40MVA 132/33KV TRANSFORMER AT EXISTING EHV SUBSTATION </v>
          </cell>
        </row>
      </sheetData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>
        <row r="38">
          <cell r="A38" t="str">
            <v xml:space="preserve">ESTIMATE FOR INSTALLATION OF ADDITIONAL 1X40MVA 132/33KV TRANSFORMER AT EXISTING EHV SUBSTATION </v>
          </cell>
        </row>
      </sheetData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>
        <row r="38">
          <cell r="A38" t="str">
            <v xml:space="preserve">ESTIMATE FOR INSTALLATION OF ADDITIONAL 1X40MVA 132/33KV TRANSFORMER AT EXISTING EHV SUBSTATION </v>
          </cell>
        </row>
      </sheetData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>
        <row r="38">
          <cell r="A38">
            <v>0</v>
          </cell>
        </row>
      </sheetData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/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/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>
        <row r="38">
          <cell r="A38" t="str">
            <v xml:space="preserve">ESTIMATE FOR INSTALLATION OF ADDITIONAL 1X40MVA 132/33KV TRANSFORMER AT EXISTING EHV SUBSTATION </v>
          </cell>
        </row>
      </sheetData>
      <sheetData sheetId="124">
        <row r="38">
          <cell r="A38" t="str">
            <v xml:space="preserve">ESTIMATE FOR INSTALLATION OF ADDITIONAL 1X40MVA 132/33KV TRANSFORMER AT EXISTING EHV SUBSTATION </v>
          </cell>
        </row>
      </sheetData>
      <sheetData sheetId="125">
        <row r="38">
          <cell r="A38" t="str">
            <v xml:space="preserve">ESTIMATE FOR INSTALLATION OF ADDITIONAL 1X40MVA 132/33KV TRANSFORMER AT EXISTING EHV SUBSTATION </v>
          </cell>
        </row>
      </sheetData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>
        <row r="38">
          <cell r="A38" t="str">
            <v xml:space="preserve">ESTIMATE FOR INSTALLATION OF ADDITIONAL 1X40MVA 132/33KV TRANSFORMER AT EXISTING EHV SUBSTATION 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  <sheetName val="Addl.40"/>
      <sheetName val="BALANCE SHEET"/>
      <sheetName val="SNAP SHOT"/>
      <sheetName val="DLC sites"/>
      <sheetName val="SDH COST"/>
      <sheetName val="Other assumptions"/>
      <sheetName val="RSU lookups"/>
      <sheetName val="RSU sites"/>
      <sheetName val="profit &amp; loss account"/>
      <sheetName val="vgr"/>
      <sheetName val="Schedules_BS1"/>
      <sheetName val="Schedules_PL1"/>
      <sheetName val="Sec_2121"/>
      <sheetName val="HBI_NCD1"/>
      <sheetName val="310280_on_310307_(070607)1"/>
      <sheetName val="Schedules_BS"/>
      <sheetName val="Schedules_PL"/>
      <sheetName val="Sec_212"/>
      <sheetName val="HBI_NCD"/>
      <sheetName val="310280_on_310307_(070607)"/>
      <sheetName val=""/>
      <sheetName val="UBRD"/>
      <sheetName val="UPCA"/>
      <sheetName val="UBRS"/>
      <sheetName val="KPM Data Tables"/>
      <sheetName val="TTDZ22"/>
      <sheetName val="fixasset99"/>
      <sheetName val="INT-234"/>
      <sheetName val="TRIAL_BALANCE"/>
      <sheetName val="Non-Recurring_Items_Detail"/>
      <sheetName val="Gross_Margin_by_Practice"/>
      <sheetName val="Mode_d_emploie_et_exemple"/>
      <sheetName val="gen_ledger_data"/>
      <sheetName val="Schedule VI 2004"/>
      <sheetName val="TRIAL_BALANCE1"/>
      <sheetName val="Non-Recurring_Items_Detail1"/>
      <sheetName val="Gross_Margin_by_Practice1"/>
      <sheetName val="Mode_d_emploie_et_exemple1"/>
      <sheetName val="gen_ledger_data1"/>
      <sheetName val="ANNX - I ( a )"/>
      <sheetName val="PL Grouping"/>
      <sheetName val="TB_FY13"/>
      <sheetName val="FINALTB FY11"/>
      <sheetName val="Inv Wkg"/>
      <sheetName val="14040"/>
      <sheetName val="威娜"/>
      <sheetName val="WGE P&amp;E"/>
      <sheetName val="Working"/>
      <sheetName val="Codes"/>
      <sheetName val="H"/>
      <sheetName val="5"/>
      <sheetName val="CY-OS-90-1"/>
      <sheetName val="PROV."/>
      <sheetName val="TB"/>
      <sheetName val="1-2-1"/>
      <sheetName val="Assumptions"/>
      <sheetName val="Accounts"/>
      <sheetName val="5 Star Hotel"/>
      <sheetName val="Summary_Local"/>
      <sheetName val="LEGAL GUJ"/>
      <sheetName val="SPT vs PHI"/>
      <sheetName val="FINAL"/>
      <sheetName val="NPV"/>
      <sheetName val="Sheet1"/>
      <sheetName val="Account"/>
      <sheetName val="Input"/>
      <sheetName val="B"/>
      <sheetName val="EXPENSES"/>
      <sheetName val="0005"/>
      <sheetName val="Power&amp;Fuel"/>
      <sheetName val="Liabilities"/>
      <sheetName val="Details"/>
      <sheetName val="Revenue-Invoicewise"/>
      <sheetName val="Financial Information"/>
      <sheetName val="PPE &amp; IA - CY"/>
      <sheetName val="fcl"/>
      <sheetName val="tbc"/>
      <sheetName val="2.Fixed Assets Schedule"/>
      <sheetName val="Profile"/>
      <sheetName val="Formats"/>
      <sheetName val="CapEx"/>
      <sheetName val="Capital"/>
      <sheetName val="Debt"/>
      <sheetName val="Sheet2"/>
      <sheetName val="Citrix"/>
      <sheetName val="Schedules_BS2"/>
      <sheetName val="Schedules_PL2"/>
      <sheetName val="Sec_2122"/>
      <sheetName val="TRIAL_BALANCE2"/>
      <sheetName val="Non-Recurring_Items_Detail2"/>
      <sheetName val="Gross_Margin_by_Practice2"/>
      <sheetName val="Mode_d_emploie_et_exemple2"/>
      <sheetName val="SNAP_SHOT"/>
      <sheetName val="gen_ledger_data2"/>
      <sheetName val="PL_Grouping"/>
      <sheetName val="FINALTB_FY11"/>
      <sheetName val="Inv_Wkg"/>
      <sheetName val="HBI_NCD2"/>
      <sheetName val="310280_on_310307_(070607)2"/>
      <sheetName val="Schedule_VI_2004"/>
      <sheetName val="ANNX_-_I_(_a_)"/>
      <sheetName val="WGE_P&amp;E"/>
      <sheetName val="KPM_Data_Tables"/>
      <sheetName val="Inv - Revenue registry for PoC"/>
      <sheetName val="Clause 9"/>
      <sheetName val="Master Sheet - ODC 2002-03"/>
      <sheetName val="Balance Sheet Grouping"/>
      <sheetName val="a-4"/>
      <sheetName val="Instruction Sheet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Aurigene Discovery Technologies Limited</v>
          </cell>
        </row>
      </sheetData>
      <sheetData sheetId="110">
        <row r="1">
          <cell r="A1" t="str">
            <v>Aurigene Discovery Technologies Limited</v>
          </cell>
        </row>
      </sheetData>
      <sheetData sheetId="111">
        <row r="1">
          <cell r="A1" t="str">
            <v>Aurigene Discovery Technologies Limited</v>
          </cell>
        </row>
      </sheetData>
      <sheetData sheetId="112">
        <row r="1">
          <cell r="A1" t="str">
            <v>Aurigene Discovery Technologies Limited</v>
          </cell>
        </row>
      </sheetData>
      <sheetData sheetId="113">
        <row r="1">
          <cell r="A1" t="str">
            <v>Aurigene Discovery Technologies Limited</v>
          </cell>
        </row>
      </sheetData>
      <sheetData sheetId="114">
        <row r="1">
          <cell r="A1" t="str">
            <v>Aurigene Discovery Technologies Limited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  <sheetName val="BS"/>
      <sheetName val="x-rate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  <sheetName val="Sheet3"/>
      <sheetName val="x-rate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  <sheetName val="DATA INPUT"/>
      <sheetName val="LANDED PRICE"/>
      <sheetName val="CR-SUPLY"/>
      <sheetName val="gk 09-99"/>
      <sheetName val="77S(O)"/>
      <sheetName val="gk_09-99"/>
      <sheetName val="gk_09-991"/>
      <sheetName val="gk_09-992"/>
      <sheetName val="gk_09-993"/>
      <sheetName val="a_4"/>
      <sheetName val="p&amp;l"/>
      <sheetName val="Scenarios"/>
      <sheetName val="x_rate"/>
      <sheetName val="Rev Working"/>
      <sheetName val="Sheet2"/>
      <sheetName val="Cons"/>
      <sheetName val="diffbetphy&amp;stock"/>
      <sheetName val="12"/>
      <sheetName val="15"/>
      <sheetName val="gk_09-994"/>
      <sheetName val="Rev_Working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Assumptions"/>
      <sheetName val="Schedule"/>
      <sheetName val="calc"/>
      <sheetName val="Notes"/>
      <sheetName val="Comp"/>
      <sheetName val="API"/>
      <sheetName val="NCE"/>
      <sheetName val="EU"/>
      <sheetName val="Latam"/>
      <sheetName val="ROW"/>
      <sheetName val="Inputs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Nov"/>
      <sheetName val="Oct"/>
      <sheetName val="Sep"/>
      <sheetName val="CONTROL MODELO"/>
      <sheetName val="Parameters"/>
      <sheetName val="Sheet1"/>
      <sheetName val="Clause_9"/>
      <sheetName val="DATA_INPUT"/>
      <sheetName val="LANDED_PRICE"/>
      <sheetName val="Revenue-Invoicewise"/>
      <sheetName val="Masters"/>
      <sheetName val="Settings"/>
      <sheetName val="Inv - Revenue registry for PoC"/>
      <sheetName val="rm"/>
      <sheetName val="distrin"/>
      <sheetName val="INDEPENDENT"/>
      <sheetName val="Exchange"/>
      <sheetName val="FACT"/>
      <sheetName val="P1"/>
      <sheetName val="Sheet3"/>
      <sheetName val="Variables"/>
      <sheetName val="Interest Payment"/>
      <sheetName val="CONSOLIDATED"/>
      <sheetName val="SALE&amp;COST"/>
      <sheetName val="#REF!"/>
      <sheetName val="AP PM"/>
      <sheetName val="BG AP RM"/>
      <sheetName val="AP P"/>
      <sheetName val="SBA BG AP F"/>
      <sheetName val="EBA BG F"/>
      <sheetName val="NBA BG F"/>
      <sheetName val="NBA BG P"/>
      <sheetName val="HP F"/>
      <sheetName val="KRL F"/>
      <sheetName val="LKW F"/>
      <sheetName val="RT KAR F"/>
      <sheetName val="RT PDK F"/>
      <sheetName val="SBA AP P"/>
      <sheetName val="UP P"/>
      <sheetName val="WBA BG F"/>
      <sheetName val="2008-09"/>
      <sheetName val="11(d)"/>
      <sheetName val="A0744339"/>
      <sheetName val="Brainvisa-2003"/>
      <sheetName val="Operating Statistics"/>
      <sheetName val="Agency BS"/>
      <sheetName val="RI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>
        <row r="35">
          <cell r="E35">
            <v>55724.666666666672</v>
          </cell>
        </row>
      </sheetData>
      <sheetData sheetId="120">
        <row r="35">
          <cell r="E35">
            <v>55724.666666666672</v>
          </cell>
        </row>
      </sheetData>
      <sheetData sheetId="121">
        <row r="35">
          <cell r="E35">
            <v>55724.666666666672</v>
          </cell>
        </row>
      </sheetData>
      <sheetData sheetId="122"/>
      <sheetData sheetId="123" refreshError="1"/>
      <sheetData sheetId="124" refreshError="1"/>
      <sheetData sheetId="125" refreshError="1"/>
      <sheetData sheetId="126">
        <row r="35">
          <cell r="E35">
            <v>55724.666666666672</v>
          </cell>
        </row>
      </sheetData>
      <sheetData sheetId="127">
        <row r="35">
          <cell r="E35">
            <v>55724.666666666672</v>
          </cell>
        </row>
      </sheetData>
      <sheetData sheetId="128">
        <row r="35">
          <cell r="E35">
            <v>55724.666666666672</v>
          </cell>
        </row>
      </sheetData>
      <sheetData sheetId="129">
        <row r="35">
          <cell r="E35">
            <v>55724.666666666672</v>
          </cell>
        </row>
      </sheetData>
      <sheetData sheetId="130">
        <row r="35">
          <cell r="E35">
            <v>55724.666666666672</v>
          </cell>
        </row>
      </sheetData>
      <sheetData sheetId="131">
        <row r="35">
          <cell r="E35">
            <v>55724.666666666672</v>
          </cell>
        </row>
      </sheetData>
      <sheetData sheetId="132">
        <row r="35">
          <cell r="E35">
            <v>55724.666666666672</v>
          </cell>
        </row>
      </sheetData>
      <sheetData sheetId="133">
        <row r="35">
          <cell r="E35">
            <v>55724.666666666672</v>
          </cell>
        </row>
      </sheetData>
      <sheetData sheetId="134">
        <row r="35">
          <cell r="E35">
            <v>55724.666666666672</v>
          </cell>
        </row>
      </sheetData>
      <sheetData sheetId="135">
        <row r="35">
          <cell r="E35">
            <v>55724.666666666672</v>
          </cell>
        </row>
      </sheetData>
      <sheetData sheetId="136">
        <row r="35">
          <cell r="E35">
            <v>55724.666666666672</v>
          </cell>
        </row>
      </sheetData>
      <sheetData sheetId="137">
        <row r="35">
          <cell r="E35">
            <v>55724.666666666672</v>
          </cell>
        </row>
      </sheetData>
      <sheetData sheetId="138">
        <row r="35">
          <cell r="E35">
            <v>55724.666666666672</v>
          </cell>
        </row>
      </sheetData>
      <sheetData sheetId="139">
        <row r="35">
          <cell r="E35">
            <v>55724.666666666672</v>
          </cell>
        </row>
      </sheetData>
      <sheetData sheetId="140">
        <row r="35">
          <cell r="E35">
            <v>55724.666666666672</v>
          </cell>
        </row>
      </sheetData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 refreshError="1"/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 refreshError="1"/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>
        <row r="35">
          <cell r="E35">
            <v>55724.666666666672</v>
          </cell>
        </row>
      </sheetData>
      <sheetData sheetId="163">
        <row r="35">
          <cell r="E35">
            <v>55724.666666666672</v>
          </cell>
        </row>
      </sheetData>
      <sheetData sheetId="164">
        <row r="35">
          <cell r="E35">
            <v>55724.666666666672</v>
          </cell>
        </row>
      </sheetData>
      <sheetData sheetId="165">
        <row r="35">
          <cell r="E35">
            <v>55724.666666666672</v>
          </cell>
        </row>
      </sheetData>
      <sheetData sheetId="166">
        <row r="35">
          <cell r="E35">
            <v>55724.666666666672</v>
          </cell>
        </row>
      </sheetData>
      <sheetData sheetId="167">
        <row r="35">
          <cell r="E35">
            <v>55724.666666666672</v>
          </cell>
        </row>
      </sheetData>
      <sheetData sheetId="168">
        <row r="35">
          <cell r="E35">
            <v>55724.666666666672</v>
          </cell>
        </row>
      </sheetData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>
        <row r="35">
          <cell r="E35">
            <v>55724.666666666672</v>
          </cell>
        </row>
      </sheetData>
      <sheetData sheetId="179">
        <row r="35">
          <cell r="E35">
            <v>55724.666666666672</v>
          </cell>
        </row>
      </sheetData>
      <sheetData sheetId="180">
        <row r="35">
          <cell r="E35">
            <v>55724.666666666672</v>
          </cell>
        </row>
      </sheetData>
      <sheetData sheetId="181">
        <row r="35">
          <cell r="E35">
            <v>55724.666666666672</v>
          </cell>
        </row>
      </sheetData>
      <sheetData sheetId="182">
        <row r="35">
          <cell r="E35">
            <v>55724.666666666672</v>
          </cell>
        </row>
      </sheetData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>
        <row r="35">
          <cell r="E35">
            <v>55724.666666666672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-4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  <sheetName val="04REL"/>
      <sheetName val="Instruction Sheet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  <sheetName val="Title"/>
      <sheetName val="Addl.40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  <sheetName val="Sheet2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3CD-Ratios-Anx_1"/>
      <sheetName val="Operating_and_Capital_Scenario1"/>
      <sheetName val="deferred_taxes1"/>
      <sheetName val="3CD-Ratios-Anx_"/>
      <sheetName val="Operating_and_Capital_Scenarios"/>
      <sheetName val="deferred_taxes"/>
      <sheetName val="Admin"/>
      <sheetName val="CRUDE UPDATE"/>
      <sheetName val="Input"/>
      <sheetName val="Valuation"/>
      <sheetName val="IRR"/>
      <sheetName val="Assumptions"/>
      <sheetName val="Q4FY02"/>
      <sheetName val="b"/>
      <sheetName val="EXCH"/>
      <sheetName val="Sheet1"/>
      <sheetName val="old_serial no."/>
      <sheetName val="tot_ass_9697"/>
      <sheetName val="B S-31-3-2006"/>
      <sheetName val="Data"/>
      <sheetName val="Elect."/>
      <sheetName val="Revenue-Invoicewise"/>
      <sheetName val="a-4"/>
      <sheetName val="Input Sheet"/>
      <sheetName val="FAR co Tangible"/>
      <sheetName val="Sheet3"/>
      <sheetName val="SALE&amp;COST"/>
      <sheetName val="Allocate"/>
      <sheetName val="Variables"/>
      <sheetName val="TB Mar 09"/>
      <sheetName val="«"/>
      <sheetName val="»"/>
      <sheetName val="Assets"/>
      <sheetName val="Cash Flow"/>
      <sheetName val="Profit&amp;Loss"/>
      <sheetName val="Debt"/>
      <sheetName val="Balance Sheet Grouping"/>
      <sheetName val="Settings"/>
      <sheetName val="Inv - Revenue registry for PoC"/>
      <sheetName val="AFFI内訳"/>
      <sheetName val="PP_Master Template"/>
      <sheetName val="15"/>
      <sheetName val="NN"/>
      <sheetName val="API"/>
      <sheetName val="NCE"/>
      <sheetName val="EU"/>
      <sheetName val="Latam"/>
      <sheetName val="ROW"/>
      <sheetName val="Inputs"/>
      <sheetName val="Database"/>
      <sheetName val="F&amp;B"/>
      <sheetName val="#REF"/>
      <sheetName val="Maint"/>
      <sheetName val="Kitchen"/>
      <sheetName val="Housek"/>
      <sheetName val="GuestProfile"/>
      <sheetName val="CG_OS"/>
      <sheetName val="CMA_Calculations"/>
      <sheetName val="os gl ac"/>
      <sheetName val="Ratio"/>
      <sheetName val="P&amp;L"/>
      <sheetName val="Master Sheet"/>
      <sheetName val="Approved MTD Proj #'s"/>
      <sheetName val="Links"/>
      <sheetName val="Basement Budget"/>
      <sheetName val="WORKRES"/>
      <sheetName val="Invoice"/>
      <sheetName val="Position Class"/>
      <sheetName val="party name"/>
      <sheetName val="Details BS"/>
      <sheetName val="CRUDE"/>
      <sheetName val="Cash and Bank - Schedule 7"/>
      <sheetName val="VIKAR"/>
      <sheetName val="P&amp;L, BS, CF, DCF"/>
      <sheetName val="new_main_20K"/>
      <sheetName val="Title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Masters"/>
      <sheetName val="Gainloss_computation_FY_09-10"/>
      <sheetName val="Issue_sheet"/>
      <sheetName val="Tables_True_up_FY_09-10"/>
      <sheetName val="O&amp;M_costs"/>
      <sheetName val="F2_1(Bhu)"/>
      <sheetName val="F2_1(Cha)"/>
      <sheetName val="F2_1(Kor)"/>
      <sheetName val="F2_1(Parli)"/>
      <sheetName val="F2_1(Paras)"/>
      <sheetName val="F2_1(Nasi)"/>
      <sheetName val="F2_1(Uran)"/>
      <sheetName val="F2_1(Kha)"/>
      <sheetName val="Capex_Bhu"/>
      <sheetName val="Capex_Cha"/>
      <sheetName val="Capex_Kor"/>
      <sheetName val="Capex_Paras"/>
      <sheetName val="Capex_Kha"/>
      <sheetName val="Capex_parli"/>
      <sheetName val="Capex_Nasi"/>
      <sheetName val="Capex_Uran"/>
      <sheetName val="Capex_Hydro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O&amp;m_EXP_"/>
      <sheetName val="F2_2(Kor)"/>
      <sheetName val="F2_3(Kor)"/>
      <sheetName val="F2_6(Kor)"/>
      <sheetName val="F3_1(Kor)"/>
      <sheetName val="F3_2(Kor)"/>
      <sheetName val="F3_3(Kor)"/>
      <sheetName val="F5_4(Kor)"/>
      <sheetName val="F5_1(Kor)"/>
      <sheetName val="F5_2(Kor)"/>
      <sheetName val="F5_3(Kor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3(Nasi)"/>
      <sheetName val="F5_2(Nasi)"/>
      <sheetName val="F5_4(Nasi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4(PuneHydro)"/>
      <sheetName val="F5_3(PuneHydro)"/>
      <sheetName val="F5_3(NasikHydro)"/>
      <sheetName val="F5_4(NasikHydro)"/>
      <sheetName val="F5_4(Koyna)"/>
      <sheetName val="F5_3(Koyna)"/>
      <sheetName val="Revised_True_Up_200809"/>
      <sheetName val="Impact_of_FY_08-09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30">
          <cell r="V30">
            <v>27.489999999999995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  <sheetName val="Assumption_PwC"/>
      <sheetName val="Assumptions"/>
      <sheetName val="Sheet3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able (2)"/>
      <sheetName val="Final"/>
      <sheetName val="Graph"/>
    </sheetNames>
    <sheetDataSet>
      <sheetData sheetId="0" refreshError="1"/>
      <sheetData sheetId="1" refreshError="1">
        <row r="1">
          <cell r="E1" t="str">
            <v>2- Mum Supply Divisional WBS Capex (01/04/2009 - 31/03/2010)</v>
          </cell>
        </row>
        <row r="2">
          <cell r="G2" t="str">
            <v>Current User</v>
          </cell>
          <cell r="H2" t="str">
            <v>BI41004018</v>
          </cell>
          <cell r="J2" t="str">
            <v>Status of Data</v>
          </cell>
          <cell r="K2" t="str">
            <v>10/10/2011 01:10:28</v>
          </cell>
        </row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  <cell r="F15" t="str">
            <v>Zone</v>
          </cell>
          <cell r="G15" t="str">
            <v>RENL-Supply-East Zone</v>
          </cell>
          <cell r="J15" t="str">
            <v>RENL-Supply-North Zone</v>
          </cell>
          <cell r="M15" t="str">
            <v>RENL-Supply-Central Zone</v>
          </cell>
          <cell r="P15" t="str">
            <v>RENL-Supply-South Central</v>
          </cell>
          <cell r="S15" t="str">
            <v>RENL-Supply-South Zone</v>
          </cell>
          <cell r="V15" t="str">
            <v>RENL-Real Estate -1</v>
          </cell>
          <cell r="Y15" t="str">
            <v>RENL-Real Estate -2</v>
          </cell>
          <cell r="AB15" t="str">
            <v>Overall Result</v>
          </cell>
        </row>
        <row r="16">
          <cell r="C16" t="str">
            <v>Budget Head Revised Structure</v>
          </cell>
          <cell r="D16">
            <v>0</v>
          </cell>
          <cell r="G16" t="str">
            <v>Budget Values (INR)</v>
          </cell>
          <cell r="H16" t="str">
            <v>Capex Values (INR)</v>
          </cell>
          <cell r="I16" t="str">
            <v>Balance Available (INR)</v>
          </cell>
          <cell r="J16" t="str">
            <v>Budget Values (INR)</v>
          </cell>
          <cell r="K16" t="str">
            <v>Capex Values (INR)</v>
          </cell>
          <cell r="L16" t="str">
            <v>Balance Available (INR)</v>
          </cell>
          <cell r="M16" t="str">
            <v>Budget Values (INR)</v>
          </cell>
          <cell r="N16" t="str">
            <v>Capex Values (INR)</v>
          </cell>
          <cell r="O16" t="str">
            <v>Balance Available (INR)</v>
          </cell>
          <cell r="P16" t="str">
            <v>Budget Values (INR)</v>
          </cell>
          <cell r="Q16" t="str">
            <v>Capex Values (INR)</v>
          </cell>
          <cell r="R16" t="str">
            <v>Balance Available (INR)</v>
          </cell>
          <cell r="S16" t="str">
            <v>Budget Values (INR)</v>
          </cell>
          <cell r="T16" t="str">
            <v>Capex Values (INR)</v>
          </cell>
          <cell r="U16" t="str">
            <v>Balance Available (INR)</v>
          </cell>
          <cell r="V16" t="str">
            <v>Budget Values (INR)</v>
          </cell>
          <cell r="W16" t="str">
            <v>Capex Values (INR)</v>
          </cell>
          <cell r="X16" t="str">
            <v>Balance Available (INR)</v>
          </cell>
          <cell r="Y16" t="str">
            <v>Budget Values (INR)</v>
          </cell>
          <cell r="Z16" t="str">
            <v>Capex Values (INR)</v>
          </cell>
          <cell r="AA16" t="str">
            <v>Balance Available (INR)</v>
          </cell>
          <cell r="AB16" t="str">
            <v>Budget Values (INR)</v>
          </cell>
          <cell r="AC16" t="str">
            <v>Capex Values (INR)</v>
          </cell>
          <cell r="AD16" t="str">
            <v>Balance Available (INR)</v>
          </cell>
        </row>
        <row r="17">
          <cell r="C17" t="str">
            <v>Budget Head</v>
          </cell>
          <cell r="D17">
            <v>0</v>
          </cell>
          <cell r="F17" t="str">
            <v>1  Receiving Station (RST)</v>
          </cell>
          <cell r="G17">
            <v>370049000</v>
          </cell>
          <cell r="H17">
            <v>274434161.63</v>
          </cell>
          <cell r="I17">
            <v>95614838.370000005</v>
          </cell>
          <cell r="J17">
            <v>226893000</v>
          </cell>
          <cell r="K17">
            <v>92711696.359999999</v>
          </cell>
          <cell r="L17">
            <v>134181303.64</v>
          </cell>
          <cell r="M17">
            <v>233323000</v>
          </cell>
          <cell r="N17">
            <v>223442046.69999999</v>
          </cell>
          <cell r="O17">
            <v>9880953.2999999505</v>
          </cell>
          <cell r="P17">
            <v>315449000</v>
          </cell>
          <cell r="Q17">
            <v>209221572.13999999</v>
          </cell>
          <cell r="R17">
            <v>106227427.86</v>
          </cell>
          <cell r="S17">
            <v>112386000</v>
          </cell>
          <cell r="T17">
            <v>24984960.800000001</v>
          </cell>
          <cell r="U17">
            <v>87401039.200000003</v>
          </cell>
          <cell r="AB17">
            <v>1258100000</v>
          </cell>
          <cell r="AC17">
            <v>824794437.63</v>
          </cell>
          <cell r="AD17">
            <v>433305562.37</v>
          </cell>
        </row>
        <row r="18">
          <cell r="C18" t="str">
            <v>Company code</v>
          </cell>
          <cell r="D18" t="str">
            <v>RENL Rel Infrastructure Ltd</v>
          </cell>
          <cell r="F18">
            <v>0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  <cell r="F19" t="str">
            <v>O&amp;M Depts. - 1</v>
          </cell>
        </row>
        <row r="20">
          <cell r="C20" t="str">
            <v>MERC Code</v>
          </cell>
          <cell r="D20">
            <v>0</v>
          </cell>
          <cell r="F20" t="str">
            <v>2  11kv Mains (HTM)</v>
          </cell>
          <cell r="G20">
            <v>161079000</v>
          </cell>
          <cell r="H20">
            <v>155580860.11000001</v>
          </cell>
          <cell r="I20">
            <v>5498139.8899999904</v>
          </cell>
          <cell r="J20">
            <v>162699000</v>
          </cell>
          <cell r="K20">
            <v>121922026.79000001</v>
          </cell>
          <cell r="L20">
            <v>40776973.210000098</v>
          </cell>
          <cell r="M20">
            <v>142007000</v>
          </cell>
          <cell r="N20">
            <v>181718522.13</v>
          </cell>
          <cell r="O20">
            <v>-39711522.1300001</v>
          </cell>
          <cell r="P20">
            <v>126842000</v>
          </cell>
          <cell r="Q20">
            <v>114567398.34999999</v>
          </cell>
          <cell r="R20">
            <v>12274601.6499999</v>
          </cell>
          <cell r="S20">
            <v>119471000</v>
          </cell>
          <cell r="T20">
            <v>98429835.069999903</v>
          </cell>
          <cell r="U20">
            <v>21041164.9300001</v>
          </cell>
          <cell r="AB20">
            <v>712098000</v>
          </cell>
          <cell r="AC20">
            <v>672218642.45000005</v>
          </cell>
          <cell r="AD20">
            <v>39879357.550000101</v>
          </cell>
        </row>
        <row r="21">
          <cell r="C21" t="str">
            <v>Posting date</v>
          </cell>
          <cell r="D21">
            <v>0</v>
          </cell>
          <cell r="F21" t="str">
            <v>3  LT Mains (LTM)</v>
          </cell>
          <cell r="G21">
            <v>150260000</v>
          </cell>
          <cell r="H21">
            <v>152885954.46000001</v>
          </cell>
          <cell r="I21">
            <v>-2625954.4599999799</v>
          </cell>
          <cell r="J21">
            <v>132804000</v>
          </cell>
          <cell r="K21">
            <v>91027275.989999995</v>
          </cell>
          <cell r="L21">
            <v>41776724.009999998</v>
          </cell>
          <cell r="M21">
            <v>133394000</v>
          </cell>
          <cell r="N21">
            <v>93871098.040000007</v>
          </cell>
          <cell r="O21">
            <v>39522901.960000001</v>
          </cell>
          <cell r="P21">
            <v>134217000</v>
          </cell>
          <cell r="Q21">
            <v>90603966.659999996</v>
          </cell>
          <cell r="R21">
            <v>43613033.340000004</v>
          </cell>
          <cell r="S21">
            <v>99997000</v>
          </cell>
          <cell r="T21">
            <v>79875381.420000002</v>
          </cell>
          <cell r="U21">
            <v>20121618.579999998</v>
          </cell>
          <cell r="AB21">
            <v>650672000</v>
          </cell>
          <cell r="AC21">
            <v>508263676.56999999</v>
          </cell>
          <cell r="AD21">
            <v>142408323.43000001</v>
          </cell>
        </row>
        <row r="22">
          <cell r="C22" t="str">
            <v>Profit center</v>
          </cell>
          <cell r="D22" t="str">
            <v>30001 ..30001 , 30004 ..30004 , ]# ..# [</v>
          </cell>
          <cell r="F22" t="str">
            <v>4  Distribution Transformers (DTR)</v>
          </cell>
          <cell r="G22">
            <v>97504000</v>
          </cell>
          <cell r="H22">
            <v>75652697.200000003</v>
          </cell>
          <cell r="I22">
            <v>21851302.800000001</v>
          </cell>
          <cell r="J22">
            <v>102025000</v>
          </cell>
          <cell r="K22">
            <v>65459085.200000003</v>
          </cell>
          <cell r="L22">
            <v>36565914.799999997</v>
          </cell>
          <cell r="M22">
            <v>90407000</v>
          </cell>
          <cell r="N22">
            <v>71069324.030000001</v>
          </cell>
          <cell r="O22">
            <v>19337675.969999999</v>
          </cell>
          <cell r="P22">
            <v>89915000</v>
          </cell>
          <cell r="Q22">
            <v>65904846.990000002</v>
          </cell>
          <cell r="R22">
            <v>24010153.010000002</v>
          </cell>
          <cell r="S22">
            <v>85034000</v>
          </cell>
          <cell r="T22">
            <v>59484004.719999999</v>
          </cell>
          <cell r="U22">
            <v>25549995.280000001</v>
          </cell>
          <cell r="AB22">
            <v>464885000</v>
          </cell>
          <cell r="AC22">
            <v>337569958.13999999</v>
          </cell>
          <cell r="AD22">
            <v>127315041.86</v>
          </cell>
        </row>
        <row r="23">
          <cell r="C23" t="str">
            <v>WBS Element</v>
          </cell>
          <cell r="D23">
            <v>0</v>
          </cell>
          <cell r="F23" t="str">
            <v>5  11kv Switchgears (HTS)</v>
          </cell>
          <cell r="G23">
            <v>35790000</v>
          </cell>
          <cell r="H23">
            <v>41663564.509999998</v>
          </cell>
          <cell r="I23">
            <v>-5873564.5099999802</v>
          </cell>
          <cell r="J23">
            <v>37707000</v>
          </cell>
          <cell r="K23">
            <v>49228800.07</v>
          </cell>
          <cell r="L23">
            <v>-11521800.07</v>
          </cell>
          <cell r="M23">
            <v>31200000</v>
          </cell>
          <cell r="N23">
            <v>53762891.340000004</v>
          </cell>
          <cell r="O23">
            <v>-22562891.34</v>
          </cell>
          <cell r="P23">
            <v>30848000</v>
          </cell>
          <cell r="Q23">
            <v>32801287.760000002</v>
          </cell>
          <cell r="R23">
            <v>-1953287.76</v>
          </cell>
          <cell r="S23">
            <v>29955000</v>
          </cell>
          <cell r="T23">
            <v>16489947.460000001</v>
          </cell>
          <cell r="U23">
            <v>13465052.539999999</v>
          </cell>
          <cell r="AB23">
            <v>165500000</v>
          </cell>
          <cell r="AC23">
            <v>193946491.13999999</v>
          </cell>
          <cell r="AD23">
            <v>-28446491.140000001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  <cell r="F24" t="str">
            <v>6  LT Switchgears (LTS)</v>
          </cell>
          <cell r="G24">
            <v>33587000</v>
          </cell>
          <cell r="H24">
            <v>18317853.719999999</v>
          </cell>
          <cell r="I24">
            <v>15269146.279999999</v>
          </cell>
          <cell r="J24">
            <v>28836000</v>
          </cell>
          <cell r="K24">
            <v>12545324.810000001</v>
          </cell>
          <cell r="L24">
            <v>16290675.189999999</v>
          </cell>
          <cell r="M24">
            <v>23410000</v>
          </cell>
          <cell r="N24">
            <v>10147314.789999999</v>
          </cell>
          <cell r="O24">
            <v>13262685.210000001</v>
          </cell>
          <cell r="P24">
            <v>20541000</v>
          </cell>
          <cell r="Q24">
            <v>15118390.77</v>
          </cell>
          <cell r="R24">
            <v>5422609.2300000004</v>
          </cell>
          <cell r="S24">
            <v>20187000</v>
          </cell>
          <cell r="T24">
            <v>12994644.84</v>
          </cell>
          <cell r="U24">
            <v>7192355.1600000001</v>
          </cell>
          <cell r="AB24">
            <v>126561000</v>
          </cell>
          <cell r="AC24">
            <v>69123528.930000007</v>
          </cell>
          <cell r="AD24">
            <v>57437471.07</v>
          </cell>
        </row>
        <row r="25">
          <cell r="F25" t="str">
            <v>O&amp;M Depts. - 1 Total</v>
          </cell>
          <cell r="G25">
            <v>478220000</v>
          </cell>
          <cell r="H25">
            <v>444100930</v>
          </cell>
          <cell r="I25">
            <v>34119070</v>
          </cell>
          <cell r="J25">
            <v>464071000</v>
          </cell>
          <cell r="K25">
            <v>340182512.86000001</v>
          </cell>
          <cell r="L25">
            <v>123888487.14</v>
          </cell>
          <cell r="M25">
            <v>420418000</v>
          </cell>
          <cell r="N25">
            <v>410569150.32999998</v>
          </cell>
          <cell r="O25">
            <v>9848849.6699998993</v>
          </cell>
          <cell r="P25">
            <v>402363000</v>
          </cell>
          <cell r="Q25">
            <v>318995890.52999997</v>
          </cell>
          <cell r="R25">
            <v>83367109.469999999</v>
          </cell>
          <cell r="S25">
            <v>354644000</v>
          </cell>
          <cell r="T25">
            <v>267273813.50999999</v>
          </cell>
          <cell r="U25">
            <v>87370186.490000099</v>
          </cell>
          <cell r="AB25">
            <v>2119716000</v>
          </cell>
          <cell r="AC25">
            <v>1781122297.23</v>
          </cell>
          <cell r="AD25">
            <v>338593702.76999998</v>
          </cell>
        </row>
        <row r="26">
          <cell r="F26">
            <v>0</v>
          </cell>
        </row>
        <row r="27">
          <cell r="F27" t="str">
            <v>O&amp;M Depts. - 2</v>
          </cell>
        </row>
        <row r="28">
          <cell r="F28" t="str">
            <v>7  Capacitors (LTC , HTC)</v>
          </cell>
          <cell r="G28">
            <v>7740000</v>
          </cell>
          <cell r="H28">
            <v>2861850.59</v>
          </cell>
          <cell r="I28">
            <v>4878149.41</v>
          </cell>
          <cell r="J28">
            <v>7740000</v>
          </cell>
          <cell r="K28">
            <v>4835181.6500000004</v>
          </cell>
          <cell r="L28">
            <v>2904818.35</v>
          </cell>
          <cell r="M28">
            <v>7740000</v>
          </cell>
          <cell r="N28">
            <v>11192583.99</v>
          </cell>
          <cell r="O28">
            <v>-3452583.99</v>
          </cell>
          <cell r="P28">
            <v>7740000</v>
          </cell>
          <cell r="Q28">
            <v>7107795.3600000003</v>
          </cell>
          <cell r="R28">
            <v>632204.64000000095</v>
          </cell>
          <cell r="S28">
            <v>7740000</v>
          </cell>
          <cell r="T28">
            <v>6549148.3300000001</v>
          </cell>
          <cell r="U28">
            <v>1190851.67</v>
          </cell>
          <cell r="AB28">
            <v>38700000</v>
          </cell>
          <cell r="AC28">
            <v>32546559.920000002</v>
          </cell>
          <cell r="AD28">
            <v>6153440.0800000001</v>
          </cell>
        </row>
        <row r="29">
          <cell r="F29" t="str">
            <v>8  Street Light (STL)</v>
          </cell>
          <cell r="G29">
            <v>44360000</v>
          </cell>
          <cell r="H29">
            <v>37506586.130000003</v>
          </cell>
          <cell r="I29">
            <v>6853413.8700000299</v>
          </cell>
          <cell r="J29">
            <v>44360000</v>
          </cell>
          <cell r="K29">
            <v>41910955.859999999</v>
          </cell>
          <cell r="L29">
            <v>2449044.14</v>
          </cell>
          <cell r="M29">
            <v>44360000</v>
          </cell>
          <cell r="N29">
            <v>18507792.149999999</v>
          </cell>
          <cell r="O29">
            <v>25852207.850000001</v>
          </cell>
          <cell r="P29">
            <v>44360000</v>
          </cell>
          <cell r="Q29">
            <v>36334611.090000004</v>
          </cell>
          <cell r="R29">
            <v>8025388.9099999797</v>
          </cell>
          <cell r="S29">
            <v>44360000</v>
          </cell>
          <cell r="T29">
            <v>19585832.27</v>
          </cell>
          <cell r="U29">
            <v>24774167.73</v>
          </cell>
          <cell r="AB29">
            <v>221800000</v>
          </cell>
          <cell r="AC29">
            <v>153845777.5</v>
          </cell>
          <cell r="AD29">
            <v>67954222.5</v>
          </cell>
        </row>
        <row r="30">
          <cell r="F30" t="str">
            <v>9  Building (BDG)</v>
          </cell>
          <cell r="G30">
            <v>31160000</v>
          </cell>
          <cell r="H30">
            <v>42034653.409999996</v>
          </cell>
          <cell r="I30">
            <v>-10874653.41</v>
          </cell>
          <cell r="J30">
            <v>31160000</v>
          </cell>
          <cell r="K30">
            <v>71688710.540000007</v>
          </cell>
          <cell r="L30">
            <v>-40528710.539999999</v>
          </cell>
          <cell r="M30">
            <v>31160000</v>
          </cell>
          <cell r="N30">
            <v>21577815.190000001</v>
          </cell>
          <cell r="O30">
            <v>9582184.8100000005</v>
          </cell>
          <cell r="P30">
            <v>31160000</v>
          </cell>
          <cell r="Q30">
            <v>22669734.5</v>
          </cell>
          <cell r="R30">
            <v>8490265.5</v>
          </cell>
          <cell r="S30">
            <v>31160000</v>
          </cell>
          <cell r="T30">
            <v>10076769.949999999</v>
          </cell>
          <cell r="U30">
            <v>21083230.050000001</v>
          </cell>
          <cell r="W30">
            <v>5760048.96</v>
          </cell>
          <cell r="X30">
            <v>-5760048.96</v>
          </cell>
          <cell r="Z30">
            <v>1909457.5</v>
          </cell>
          <cell r="AA30">
            <v>-1909457.5</v>
          </cell>
          <cell r="AB30">
            <v>155800000</v>
          </cell>
          <cell r="AC30">
            <v>175717190.05000001</v>
          </cell>
          <cell r="AD30">
            <v>-19917190.050000001</v>
          </cell>
        </row>
        <row r="31">
          <cell r="F31" t="str">
            <v>10  Disaster Management (DMP)</v>
          </cell>
          <cell r="H31">
            <v>-464967.19</v>
          </cell>
          <cell r="I31">
            <v>464967.19</v>
          </cell>
          <cell r="K31">
            <v>-338684.45</v>
          </cell>
          <cell r="L31">
            <v>338684.45</v>
          </cell>
          <cell r="N31">
            <v>1088956.6200000001</v>
          </cell>
          <cell r="O31">
            <v>-1088956.6200000001</v>
          </cell>
          <cell r="Q31">
            <v>145769.57999999999</v>
          </cell>
          <cell r="R31">
            <v>-145769.57999999999</v>
          </cell>
          <cell r="T31">
            <v>868548.87</v>
          </cell>
          <cell r="U31">
            <v>-868548.87</v>
          </cell>
          <cell r="AC31">
            <v>1299623.43</v>
          </cell>
          <cell r="AD31">
            <v>-1299623.43</v>
          </cell>
        </row>
        <row r="32">
          <cell r="F32" t="str">
            <v>O&amp;M Depts. - 2 Total</v>
          </cell>
          <cell r="G32">
            <v>83260000</v>
          </cell>
          <cell r="H32">
            <v>81938122.939999998</v>
          </cell>
          <cell r="I32">
            <v>1321877.0600000301</v>
          </cell>
          <cell r="J32">
            <v>83260000</v>
          </cell>
          <cell r="K32">
            <v>118096163.59999999</v>
          </cell>
          <cell r="L32">
            <v>-34836163.600000001</v>
          </cell>
          <cell r="M32">
            <v>83260000</v>
          </cell>
          <cell r="N32">
            <v>52367147.950000003</v>
          </cell>
          <cell r="O32">
            <v>30892852.050000001</v>
          </cell>
          <cell r="P32">
            <v>83260000</v>
          </cell>
          <cell r="Q32">
            <v>66257910.530000001</v>
          </cell>
          <cell r="R32">
            <v>17002089.469999999</v>
          </cell>
          <cell r="S32">
            <v>83260000</v>
          </cell>
          <cell r="T32">
            <v>37080299.420000002</v>
          </cell>
          <cell r="U32">
            <v>46179700.579999998</v>
          </cell>
          <cell r="W32">
            <v>5760048.96</v>
          </cell>
          <cell r="X32">
            <v>-5760048.96</v>
          </cell>
          <cell r="Z32">
            <v>1909457.5</v>
          </cell>
          <cell r="AA32">
            <v>-1909457.5</v>
          </cell>
          <cell r="AB32">
            <v>416300000</v>
          </cell>
          <cell r="AC32">
            <v>363409150.89999998</v>
          </cell>
          <cell r="AD32">
            <v>52890849.100000001</v>
          </cell>
        </row>
        <row r="33">
          <cell r="F33">
            <v>0</v>
          </cell>
        </row>
        <row r="34">
          <cell r="F34" t="str">
            <v>Business Depts.</v>
          </cell>
        </row>
        <row r="35">
          <cell r="F35" t="str">
            <v>11  Services (SER)</v>
          </cell>
          <cell r="G35">
            <v>122443000</v>
          </cell>
          <cell r="H35">
            <v>81509424.310000002</v>
          </cell>
          <cell r="I35">
            <v>40933575.689999998</v>
          </cell>
          <cell r="J35">
            <v>106078000</v>
          </cell>
          <cell r="K35">
            <v>74197583.959999993</v>
          </cell>
          <cell r="L35">
            <v>31880416.039999999</v>
          </cell>
          <cell r="M35">
            <v>116174000</v>
          </cell>
          <cell r="N35">
            <v>147741895.38</v>
          </cell>
          <cell r="O35">
            <v>-31567895.379999898</v>
          </cell>
          <cell r="P35">
            <v>92399000</v>
          </cell>
          <cell r="Q35">
            <v>57827259.5</v>
          </cell>
          <cell r="R35">
            <v>34571740.5</v>
          </cell>
          <cell r="S35">
            <v>59106000</v>
          </cell>
          <cell r="T35">
            <v>50845161.439999998</v>
          </cell>
          <cell r="U35">
            <v>8260838.5599999698</v>
          </cell>
          <cell r="AB35">
            <v>496200000</v>
          </cell>
          <cell r="AC35">
            <v>412121324.58999997</v>
          </cell>
          <cell r="AD35">
            <v>84078675.409999996</v>
          </cell>
        </row>
        <row r="36">
          <cell r="F36" t="str">
            <v>12  Meters (MAI)</v>
          </cell>
          <cell r="G36">
            <v>150737000</v>
          </cell>
          <cell r="I36">
            <v>150737000</v>
          </cell>
          <cell r="J36">
            <v>163906000</v>
          </cell>
          <cell r="L36">
            <v>163906000</v>
          </cell>
          <cell r="M36">
            <v>212610000</v>
          </cell>
          <cell r="O36">
            <v>212610000</v>
          </cell>
          <cell r="P36">
            <v>132580000</v>
          </cell>
          <cell r="R36">
            <v>132580000</v>
          </cell>
          <cell r="S36">
            <v>96759000</v>
          </cell>
          <cell r="U36">
            <v>96759000</v>
          </cell>
          <cell r="AB36">
            <v>756592000</v>
          </cell>
          <cell r="AD36">
            <v>756592000</v>
          </cell>
        </row>
        <row r="37">
          <cell r="F37" t="str">
            <v>Business Depts. Total</v>
          </cell>
          <cell r="G37">
            <v>273180000</v>
          </cell>
          <cell r="H37">
            <v>81509424.310000002</v>
          </cell>
          <cell r="I37">
            <v>191670575.69</v>
          </cell>
          <cell r="J37">
            <v>269984000</v>
          </cell>
          <cell r="K37">
            <v>74197583.959999993</v>
          </cell>
          <cell r="L37">
            <v>195786416.03999999</v>
          </cell>
          <cell r="M37">
            <v>328784000</v>
          </cell>
          <cell r="N37">
            <v>147741895.38</v>
          </cell>
          <cell r="O37">
            <v>181042104.62</v>
          </cell>
          <cell r="P37">
            <v>224979000</v>
          </cell>
          <cell r="Q37">
            <v>57827259.5</v>
          </cell>
          <cell r="R37">
            <v>167151740.5</v>
          </cell>
          <cell r="S37">
            <v>155865000</v>
          </cell>
          <cell r="T37">
            <v>50845161.439999998</v>
          </cell>
          <cell r="U37">
            <v>105019838.56</v>
          </cell>
          <cell r="AB37">
            <v>1252792000</v>
          </cell>
          <cell r="AC37">
            <v>412121324.58999997</v>
          </cell>
          <cell r="AD37">
            <v>840670675.40999997</v>
          </cell>
        </row>
        <row r="38">
          <cell r="F38">
            <v>0</v>
          </cell>
        </row>
        <row r="39">
          <cell r="F39" t="str">
            <v>Centralised Depts. - 1</v>
          </cell>
        </row>
        <row r="40">
          <cell r="F40" t="str">
            <v>13  Instruments (INS)</v>
          </cell>
          <cell r="G40">
            <v>8200000</v>
          </cell>
          <cell r="I40">
            <v>8200000</v>
          </cell>
          <cell r="J40">
            <v>8200000</v>
          </cell>
          <cell r="L40">
            <v>8200000</v>
          </cell>
          <cell r="M40">
            <v>8200000</v>
          </cell>
          <cell r="O40">
            <v>8200000</v>
          </cell>
          <cell r="P40">
            <v>8200000</v>
          </cell>
          <cell r="R40">
            <v>8200000</v>
          </cell>
          <cell r="S40">
            <v>8200000</v>
          </cell>
          <cell r="U40">
            <v>8200000</v>
          </cell>
          <cell r="AB40">
            <v>41000000</v>
          </cell>
          <cell r="AD40">
            <v>41000000</v>
          </cell>
        </row>
        <row r="41">
          <cell r="F41" t="str">
            <v>14  System Modernization (SYM)</v>
          </cell>
          <cell r="G41">
            <v>12935000</v>
          </cell>
          <cell r="H41">
            <v>126824179.54000001</v>
          </cell>
          <cell r="I41">
            <v>-113889179.54000001</v>
          </cell>
          <cell r="J41">
            <v>53033000</v>
          </cell>
          <cell r="K41">
            <v>14854462.99</v>
          </cell>
          <cell r="L41">
            <v>38178537.009999998</v>
          </cell>
          <cell r="M41">
            <v>90506000</v>
          </cell>
          <cell r="N41">
            <v>40436166.979999997</v>
          </cell>
          <cell r="O41">
            <v>50069833.020000003</v>
          </cell>
          <cell r="P41">
            <v>153130000</v>
          </cell>
          <cell r="Q41">
            <v>42307396.729999997</v>
          </cell>
          <cell r="R41">
            <v>110822603.27</v>
          </cell>
          <cell r="S41">
            <v>162414000</v>
          </cell>
          <cell r="T41">
            <v>65009775.850000001</v>
          </cell>
          <cell r="U41">
            <v>97404224.150000006</v>
          </cell>
          <cell r="AB41">
            <v>472018000</v>
          </cell>
          <cell r="AC41">
            <v>289431982.08999997</v>
          </cell>
          <cell r="AD41">
            <v>182586017.91</v>
          </cell>
        </row>
        <row r="42">
          <cell r="F42" t="str">
            <v>15  R&amp;D, Demand Side Mgt. &amp; Safety (R&amp;D)</v>
          </cell>
          <cell r="G42">
            <v>11500000</v>
          </cell>
          <cell r="H42">
            <v>33906.76</v>
          </cell>
          <cell r="I42">
            <v>11466093.24</v>
          </cell>
          <cell r="J42">
            <v>11500000</v>
          </cell>
          <cell r="K42">
            <v>12988.04</v>
          </cell>
          <cell r="L42">
            <v>11487011.960000001</v>
          </cell>
          <cell r="M42">
            <v>11500000</v>
          </cell>
          <cell r="N42">
            <v>122901.62</v>
          </cell>
          <cell r="O42">
            <v>11377098.380000001</v>
          </cell>
          <cell r="P42">
            <v>11500000</v>
          </cell>
          <cell r="Q42">
            <v>141106.37</v>
          </cell>
          <cell r="R42">
            <v>11358893.630000001</v>
          </cell>
          <cell r="S42">
            <v>11500000</v>
          </cell>
          <cell r="T42">
            <v>254302.36</v>
          </cell>
          <cell r="U42">
            <v>11245697.640000001</v>
          </cell>
          <cell r="AB42">
            <v>57500000</v>
          </cell>
          <cell r="AC42">
            <v>565205.15</v>
          </cell>
          <cell r="AD42">
            <v>56934794.850000001</v>
          </cell>
        </row>
        <row r="43">
          <cell r="F43" t="str">
            <v>Centralised Depts. - 1 Total</v>
          </cell>
          <cell r="G43">
            <v>32635000</v>
          </cell>
          <cell r="H43">
            <v>126858086.3</v>
          </cell>
          <cell r="I43">
            <v>-94223086.299999893</v>
          </cell>
          <cell r="J43">
            <v>72733000</v>
          </cell>
          <cell r="K43">
            <v>14867451.029999999</v>
          </cell>
          <cell r="L43">
            <v>57865548.969999999</v>
          </cell>
          <cell r="M43">
            <v>110206000</v>
          </cell>
          <cell r="N43">
            <v>40559068.600000001</v>
          </cell>
          <cell r="O43">
            <v>69646931.400000006</v>
          </cell>
          <cell r="P43">
            <v>172830000</v>
          </cell>
          <cell r="Q43">
            <v>42448503.100000001</v>
          </cell>
          <cell r="R43">
            <v>130381496.90000001</v>
          </cell>
          <cell r="S43">
            <v>182114000</v>
          </cell>
          <cell r="T43">
            <v>65264078.210000001</v>
          </cell>
          <cell r="U43">
            <v>116849921.79000001</v>
          </cell>
          <cell r="AB43">
            <v>570518000</v>
          </cell>
          <cell r="AC43">
            <v>289997187.24000001</v>
          </cell>
          <cell r="AD43">
            <v>280520812.75999999</v>
          </cell>
        </row>
        <row r="44">
          <cell r="F44">
            <v>0</v>
          </cell>
        </row>
        <row r="45">
          <cell r="F45" t="str">
            <v>Centralised Depts. - 2</v>
          </cell>
        </row>
        <row r="46">
          <cell r="F46" t="str">
            <v>16  Vehicles, Tools &amp; Admin. (VEH,TOL,OTH)</v>
          </cell>
          <cell r="G46">
            <v>13040000</v>
          </cell>
          <cell r="I46">
            <v>13040000</v>
          </cell>
          <cell r="J46">
            <v>13040000</v>
          </cell>
          <cell r="L46">
            <v>13040000</v>
          </cell>
          <cell r="M46">
            <v>13040000</v>
          </cell>
          <cell r="O46">
            <v>13040000</v>
          </cell>
          <cell r="P46">
            <v>13040000</v>
          </cell>
          <cell r="R46">
            <v>13040000</v>
          </cell>
          <cell r="S46">
            <v>13040000</v>
          </cell>
          <cell r="U46">
            <v>13040000</v>
          </cell>
          <cell r="AB46">
            <v>65200000</v>
          </cell>
          <cell r="AD46">
            <v>65200000</v>
          </cell>
        </row>
        <row r="47">
          <cell r="F47" t="str">
            <v>17  Information Technology (ITL)</v>
          </cell>
          <cell r="G47">
            <v>14640000</v>
          </cell>
          <cell r="I47">
            <v>14640000</v>
          </cell>
          <cell r="J47">
            <v>14640000</v>
          </cell>
          <cell r="L47">
            <v>14640000</v>
          </cell>
          <cell r="M47">
            <v>14640000</v>
          </cell>
          <cell r="O47">
            <v>14640000</v>
          </cell>
          <cell r="P47">
            <v>14640000</v>
          </cell>
          <cell r="R47">
            <v>14640000</v>
          </cell>
          <cell r="S47">
            <v>14640000</v>
          </cell>
          <cell r="U47">
            <v>14640000</v>
          </cell>
          <cell r="AB47">
            <v>73200000</v>
          </cell>
          <cell r="AD47">
            <v>73200000</v>
          </cell>
        </row>
        <row r="48">
          <cell r="F48" t="str">
            <v>18  Land Leashold (EST)</v>
          </cell>
          <cell r="V48">
            <v>50000000</v>
          </cell>
          <cell r="W48">
            <v>2030801.36</v>
          </cell>
          <cell r="X48">
            <v>47969198.640000001</v>
          </cell>
          <cell r="Y48">
            <v>50000000</v>
          </cell>
          <cell r="AA48">
            <v>50000000</v>
          </cell>
          <cell r="AB48">
            <v>100000000</v>
          </cell>
          <cell r="AC48">
            <v>2030801.36</v>
          </cell>
          <cell r="AD48">
            <v>97969198.640000001</v>
          </cell>
        </row>
        <row r="49">
          <cell r="F49" t="str">
            <v>Centralised Depts. - 2 Total</v>
          </cell>
          <cell r="G49">
            <v>27680000</v>
          </cell>
          <cell r="I49">
            <v>27680000</v>
          </cell>
          <cell r="J49">
            <v>27680000</v>
          </cell>
          <cell r="L49">
            <v>27680000</v>
          </cell>
          <cell r="M49">
            <v>27680000</v>
          </cell>
          <cell r="O49">
            <v>27680000</v>
          </cell>
          <cell r="P49">
            <v>27680000</v>
          </cell>
          <cell r="R49">
            <v>27680000</v>
          </cell>
          <cell r="S49">
            <v>27680000</v>
          </cell>
          <cell r="U49">
            <v>27680000</v>
          </cell>
          <cell r="V49">
            <v>50000000</v>
          </cell>
          <cell r="W49">
            <v>2030801.36</v>
          </cell>
          <cell r="X49">
            <v>47969198.640000001</v>
          </cell>
          <cell r="Y49">
            <v>50000000</v>
          </cell>
          <cell r="AA49">
            <v>50000000</v>
          </cell>
          <cell r="AB49">
            <v>238400000</v>
          </cell>
          <cell r="AC49">
            <v>2030801.36</v>
          </cell>
          <cell r="AD49">
            <v>236369198.63999999</v>
          </cell>
        </row>
        <row r="50">
          <cell r="F50">
            <v>0</v>
          </cell>
        </row>
        <row r="51">
          <cell r="F51" t="str">
            <v>19  Slum Electrification (SLR)</v>
          </cell>
          <cell r="G51">
            <v>181600000</v>
          </cell>
          <cell r="H51">
            <v>34198222.68</v>
          </cell>
          <cell r="I51">
            <v>147401777.31999999</v>
          </cell>
          <cell r="AB51">
            <v>181600000</v>
          </cell>
          <cell r="AC51">
            <v>34198222.68</v>
          </cell>
          <cell r="AD51">
            <v>147401777.31999999</v>
          </cell>
        </row>
        <row r="52">
          <cell r="F52">
            <v>0</v>
          </cell>
        </row>
        <row r="53">
          <cell r="F53" t="str">
            <v>Grand Total</v>
          </cell>
          <cell r="G53">
            <v>1446624000</v>
          </cell>
          <cell r="H53">
            <v>1043038947.86</v>
          </cell>
          <cell r="I53">
            <v>403585052.13999999</v>
          </cell>
          <cell r="J53">
            <v>1144621000</v>
          </cell>
          <cell r="K53">
            <v>640055407.80999994</v>
          </cell>
          <cell r="L53">
            <v>504565592.19</v>
          </cell>
          <cell r="M53">
            <v>1203671000</v>
          </cell>
          <cell r="N53">
            <v>874679308.96000004</v>
          </cell>
          <cell r="O53">
            <v>328991691.04000002</v>
          </cell>
          <cell r="P53">
            <v>1226561000</v>
          </cell>
          <cell r="Q53">
            <v>694751135.79999995</v>
          </cell>
          <cell r="R53">
            <v>531809864.19999999</v>
          </cell>
          <cell r="S53">
            <v>915949000</v>
          </cell>
          <cell r="T53">
            <v>445448313.38</v>
          </cell>
          <cell r="U53">
            <v>470500686.62</v>
          </cell>
          <cell r="V53">
            <v>50000000</v>
          </cell>
          <cell r="W53">
            <v>7790850.3200000003</v>
          </cell>
          <cell r="X53">
            <v>42209149.68</v>
          </cell>
          <cell r="Y53">
            <v>50000000</v>
          </cell>
          <cell r="Z53">
            <v>1909457.5</v>
          </cell>
          <cell r="AA53">
            <v>48090542.5</v>
          </cell>
          <cell r="AB53">
            <v>6037426000</v>
          </cell>
          <cell r="AC53">
            <v>3707673421.6300001</v>
          </cell>
          <cell r="AD53">
            <v>2329752578.3699999</v>
          </cell>
        </row>
      </sheetData>
      <sheetData sheetId="2" refreshError="1"/>
      <sheetData sheetId="3" refreshError="1"/>
      <sheetData sheetId="4" refreshError="1"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  <cell r="I7" t="str">
            <v>Key Date</v>
          </cell>
          <cell r="J7" t="str">
            <v>10/10/2011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</row>
        <row r="16">
          <cell r="C16" t="str">
            <v>Budget Head Revised Structure</v>
          </cell>
          <cell r="D16">
            <v>0</v>
          </cell>
        </row>
        <row r="17">
          <cell r="C17" t="str">
            <v>Budget Head</v>
          </cell>
          <cell r="D17">
            <v>0</v>
          </cell>
        </row>
        <row r="18">
          <cell r="C18" t="str">
            <v>Company code</v>
          </cell>
          <cell r="D18" t="str">
            <v>RENL Rel Infrastructure Ltd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</row>
        <row r="20">
          <cell r="C20" t="str">
            <v>MERC Code</v>
          </cell>
          <cell r="D20">
            <v>0</v>
          </cell>
        </row>
        <row r="21">
          <cell r="C21" t="str">
            <v>Posting date</v>
          </cell>
          <cell r="D21">
            <v>0</v>
          </cell>
        </row>
        <row r="22">
          <cell r="C22" t="str">
            <v>Profit center</v>
          </cell>
          <cell r="D22" t="str">
            <v>30001 ..30001 , 30004 ..30004 , ]# ..# [</v>
          </cell>
        </row>
        <row r="23">
          <cell r="C23" t="str">
            <v>WBS Element</v>
          </cell>
          <cell r="D23">
            <v>0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  <sheetName val="Variables"/>
      <sheetName val="a-4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Hydro"/>
      <sheetName val="Hydro True up Summary"/>
      <sheetName val="F1(Hydro)"/>
      <sheetName val="F1(Koyna)"/>
      <sheetName val="F1(Bhira)"/>
      <sheetName val="F1(Tillari)"/>
      <sheetName val="F1(SHPS)"/>
      <sheetName val="F1.1(Koyna)"/>
      <sheetName val="F1.1(Bhira)"/>
      <sheetName val="F1.1(Tillari)"/>
      <sheetName val="F1.1(SHPS)"/>
      <sheetName val="F2.5(Koyna)"/>
      <sheetName val="F2.5(Bhira)"/>
      <sheetName val="F2.5(Tillari)"/>
      <sheetName val="F2.5(SHPS)"/>
      <sheetName val="F2.6(Koyna)"/>
      <sheetName val="F2.6(Bhira)"/>
      <sheetName val="F2.6(Tillari)"/>
      <sheetName val="F2.6(SHPS)"/>
      <sheetName val="F2.7(Hydro) "/>
      <sheetName val="F2.7(Koyna)"/>
      <sheetName val="F2.7(Bhira)"/>
      <sheetName val="F2.7(Tillari)"/>
      <sheetName val="F2.7(SHPS)"/>
      <sheetName val="F2.8(Koyna)"/>
      <sheetName val="F2.8 Bhira"/>
      <sheetName val="F2.8 Tillari"/>
      <sheetName val="F2.8 SHPS(Pune)"/>
      <sheetName val="F3(Hydro)"/>
      <sheetName val="F3(Koyna)"/>
      <sheetName val="F3(Bhira)"/>
      <sheetName val="F3(Tillari)"/>
      <sheetName val="F3(SHPS)"/>
      <sheetName val="F3.2(Hydro)"/>
      <sheetName val="F3.2(Koyna)"/>
      <sheetName val="F3.2(Bhira)"/>
      <sheetName val="F3.2(Tillari)"/>
      <sheetName val="F3.2(SHPS)"/>
      <sheetName val="F3.3(Hydro)"/>
      <sheetName val="F3.3(Koyna)"/>
      <sheetName val="F3.3(Bhira)"/>
      <sheetName val="F3.3(Tillari)"/>
      <sheetName val="F3.3(SHPS)"/>
      <sheetName val="F3.4(Hydro)"/>
      <sheetName val="F3.4(Koyna)"/>
      <sheetName val="F3.4(Bhira)"/>
      <sheetName val="F3.4(Tillari)"/>
      <sheetName val="F3.4(SHPS)"/>
      <sheetName val="F4(Koyna)"/>
      <sheetName val="F4.1(Koyna)"/>
      <sheetName val="F4.2(Koyna)"/>
      <sheetName val="F4(Bhira)"/>
      <sheetName val="F4.1 Bhira"/>
      <sheetName val="F4.2 Bhira"/>
      <sheetName val="F4.3 Bhira"/>
      <sheetName val="F4(Tillari)"/>
      <sheetName val="F4.1 Tillari"/>
      <sheetName val="F4.2 Tillari"/>
      <sheetName val="F4.3 Tillari"/>
      <sheetName val="F4(SHPS)"/>
      <sheetName val="F4.1 Pune SHPS"/>
      <sheetName val="F4.2 Pune SHPS"/>
      <sheetName val="F4.3 Pune SHPS"/>
      <sheetName val="F4.1 Nashik SHPS"/>
      <sheetName val="F4.2 Nashik SHPS"/>
      <sheetName val="F4.3 Nashik SHPS"/>
      <sheetName val="F5(Hydro)"/>
      <sheetName val="F5(Koyna)"/>
      <sheetName val="F5(Bhira)"/>
      <sheetName val="F5(Tillari)"/>
      <sheetName val="F5(SHPS)"/>
      <sheetName val="F6(Hydro)"/>
      <sheetName val="F6(Koyna)"/>
      <sheetName val="F6(Tillari)"/>
      <sheetName val="F6(SHPS)"/>
      <sheetName val="F6 Other Finance charges(Hydro)"/>
      <sheetName val="F6 Other Finance charges(Koyna)"/>
      <sheetName val="F7(Hydro)"/>
      <sheetName val="F7(Koyna)"/>
      <sheetName val="F7(Bhira)"/>
      <sheetName val="F7(Tillari)"/>
      <sheetName val="F7(SHPS)"/>
      <sheetName val="F8 (Hydro)"/>
      <sheetName val="F8 (Koyna)"/>
      <sheetName val="F8 (Bhira)"/>
      <sheetName val="F8 (Tillari)"/>
      <sheetName val="F8 (SHPS)"/>
      <sheetName val="F9(Hydro)"/>
      <sheetName val="F9(Koyna)"/>
      <sheetName val="F9(Bhira)"/>
      <sheetName val="F9(Tillari)"/>
      <sheetName val="F9(SHPS)"/>
      <sheetName val="9.1(Hydro)"/>
      <sheetName val="9.1(Koyna)"/>
      <sheetName val="9.1(Bhira)"/>
      <sheetName val="9.1(Tillari)"/>
      <sheetName val="9.1(SHPS)"/>
      <sheetName val="F9.2(KOYNA)"/>
      <sheetName val="F9.2(BHIRA)"/>
      <sheetName val="F9.2(Tillari) "/>
      <sheetName val="F9.2(SHPS)"/>
      <sheetName val="F9.3(Koyna)"/>
      <sheetName val="F9.3(Bhira)"/>
      <sheetName val="F9.3(Tillari)"/>
      <sheetName val="F9.3(SHPS)"/>
      <sheetName val="F10(Hydro)"/>
      <sheetName val="F10(Koyna)"/>
      <sheetName val="F10(Bhira)"/>
      <sheetName val="F10(Tillari)"/>
      <sheetName val="F10(SHPS)"/>
      <sheetName val="F11(Hydro)"/>
      <sheetName val="F11(Koyna)"/>
      <sheetName val="F11(Bhira)"/>
      <sheetName val="F11(Tillari)"/>
      <sheetName val="F11(SHPS)"/>
      <sheetName val="F12(Hydro)"/>
      <sheetName val="F13(Hydro)"/>
      <sheetName val="FY 15-16"/>
      <sheetName val="FY 16-17"/>
      <sheetName val="Sheet2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2">
          <cell r="O52">
            <v>10.36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Index"/>
      <sheetName val="F1 (BSL-3)"/>
      <sheetName val="F1.1(BSL-3)"/>
      <sheetName val="F2.1 (BSL-3)"/>
      <sheetName val="F2.2 (BSL-3)"/>
      <sheetName val="F2.3 (BSL-3)"/>
      <sheetName val="F2.4 (BSL-3)"/>
      <sheetName val="F2.8 (BSL-3)"/>
      <sheetName val="F 2.8 (BSL 3)"/>
      <sheetName val="Trippings FY 17-18"/>
      <sheetName val="F3 (BSL-3)"/>
      <sheetName val="F3.1 (BSL-3)"/>
      <sheetName val="F3.2 (BSL-3)"/>
      <sheetName val="F3.3 (BSL-3)"/>
      <sheetName val="F3.4 (BSL-3)"/>
      <sheetName val="F4 (BSL-3)"/>
      <sheetName val="F4.1 (BSL-3)"/>
      <sheetName val="F4.2 (BSL-3)"/>
      <sheetName val="F4.3 (BSL-3)"/>
      <sheetName val="F5 (BSL-3)"/>
      <sheetName val="F15"/>
      <sheetName val="F6 (Bhusawal 2-3)"/>
      <sheetName val="F6 OFinC(BSL-3)"/>
      <sheetName val="F9 (BSL-3)"/>
      <sheetName val="F7 (BSL-3)"/>
      <sheetName val="F8 (BSL-3)"/>
      <sheetName val="F9.1 (BSL-3)"/>
      <sheetName val="F9.2 (BSL-3)"/>
      <sheetName val="F9.3 (BSL-3)"/>
      <sheetName val="F10 (BSL-3)"/>
      <sheetName val="F11 (BSL-3)"/>
      <sheetName val="F12 (BSL-3)"/>
      <sheetName val="F13 (BSL-3)"/>
    </sheetNames>
    <sheetDataSet>
      <sheetData sheetId="0">
        <row r="45">
          <cell r="N45">
            <v>8.0027397260273965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5"/>
      <sheetName val="Sheet1"/>
      <sheetName val="F 5(CHN)"/>
      <sheetName val="F 5(BSL)"/>
      <sheetName val="F 5(KPKD)"/>
      <sheetName val="F 5(KRD)"/>
      <sheetName val="F 5(Nashik)"/>
      <sheetName val="F 5(Parli)"/>
      <sheetName val="F 5(Uran)"/>
      <sheetName val="F 5(Parli 6-7)"/>
      <sheetName val="F 5(Paras 3-4)"/>
      <sheetName val="F 5(KPKD 5)"/>
      <sheetName val="F 5(BSL 4-5)"/>
      <sheetName val="F 5(KRD660)"/>
      <sheetName val="F 5(CHN 8-9)"/>
      <sheetName val="F 5(Parli 8)"/>
      <sheetName val="F 5(Hydro)"/>
      <sheetName val="Sheet3"/>
    </sheetNames>
    <sheetDataSet>
      <sheetData sheetId="0"/>
      <sheetData sheetId="1">
        <row r="45">
          <cell r="O45">
            <v>7.0027397260273965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Sheet1"/>
      <sheetName val="Input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  <sheetName val="2000-01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2000-01"/>
      <sheetName val="Sheet2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  <sheetName val="Balance Sheet"/>
      <sheetName val="Masters"/>
      <sheetName val="BG Inputs"/>
      <sheetName val="FS"/>
      <sheetName val="DATA"/>
      <sheetName val="PC"/>
      <sheetName val="FACT"/>
      <sheetName val="BOQ"/>
      <sheetName val="Details"/>
      <sheetName val="REFNCOMPARE"/>
      <sheetName val="Colour Hierarchy"/>
      <sheetName val="LookupRanges"/>
      <sheetName val="Checks"/>
      <sheetName val="Timing"/>
      <sheetName val="Challan"/>
      <sheetName val="Parameters"/>
      <sheetName val="logsheet "/>
      <sheetName val="Customize Your Purchase Order"/>
      <sheetName val="COMI-M02"/>
      <sheetName val="Tax (Q)"/>
      <sheetName val="194C"/>
      <sheetName val="Checklist"/>
      <sheetName val="TB_Merged"/>
      <sheetName val="OEE"/>
      <sheetName val="Daywise"/>
      <sheetName val="Conditions"/>
      <sheetName val="Not Found recon"/>
      <sheetName val="Input Sheet"/>
      <sheetName val="FAR co Tangible"/>
      <sheetName val="Pulses"/>
      <sheetName val="Variables"/>
      <sheetName val="Allocate"/>
      <sheetName val="sep01"/>
      <sheetName val="IKB3"/>
      <sheetName val="DEG"/>
      <sheetName val="ifcw"/>
      <sheetName val="Main Bs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PL6-Revenue Bridge"/>
      <sheetName val="Assumption_PwC"/>
      <sheetName val="Assumption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  <sheetName val="Settings"/>
      <sheetName val="Variables"/>
      <sheetName val="80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  <sheetName val="80G"/>
      <sheetName val="Assumptions"/>
      <sheetName val="Title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  <sheetName val="Title"/>
      <sheetName val="2000-01"/>
      <sheetName val="NP"/>
      <sheetName val="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NP"/>
      <sheetName val="PP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04"/>
      <sheetName val="RIM  list as on 01.11.04"/>
      <sheetName val="Key"/>
      <sheetName val="2-Part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  <sheetName val="Main Bs"/>
      <sheetName val="Assumptions"/>
      <sheetName val="Projections"/>
      <sheetName val="loans"/>
      <sheetName val="BOQ (2)"/>
      <sheetName val="CRITERIA2"/>
      <sheetName val="CRITERIA3"/>
      <sheetName val="CRITERIA4"/>
      <sheetName val="CRITERIA5"/>
      <sheetName val="CRITERIA6"/>
      <sheetName val="HOUSE RENT DEPO."/>
      <sheetName val="Kwh and O2 bal"/>
      <sheetName val="Original format"/>
      <sheetName val="CRITERIA1"/>
      <sheetName val="Debt Actuals"/>
      <sheetName val="Date"/>
      <sheetName val="India"/>
      <sheetName val="TB"/>
      <sheetName val="Accounts2"/>
      <sheetName val="Schedule"/>
      <sheetName val="??????"/>
      <sheetName val="Option"/>
      <sheetName val="Data"/>
      <sheetName val="Summary"/>
      <sheetName val="IC-RP list"/>
      <sheetName val="Settings"/>
      <sheetName val="MAINBS1"/>
      <sheetName val="Pulses"/>
      <sheetName val="Interest 30-11-01 not PA 7%"/>
      <sheetName val="x-rate"/>
      <sheetName val="REGMAIN"/>
      <sheetName val="#REF"/>
      <sheetName val="PyG"/>
      <sheetName val="SCHV"/>
      <sheetName val="CASH FLOW AND BALANCE SHEET"/>
      <sheetName val="Parameter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  <sheetName val="Assumptions"/>
      <sheetName val="DMS_Configurator"/>
      <sheetName val="Formula"/>
      <sheetName val="Addi Jan - Dec 99"/>
      <sheetName val="Cons"/>
      <sheetName val="Main Bs"/>
      <sheetName val="Trial Balance - MARCH 2006"/>
      <sheetName val="Pulses"/>
      <sheetName val="Instructions"/>
      <sheetName val="Original format"/>
      <sheetName val="Lookups"/>
      <sheetName val="Scenarios"/>
      <sheetName val="sDatabase"/>
      <sheetName val="Params"/>
      <sheetName val="Sheet2"/>
      <sheetName val="Input"/>
      <sheetName val="STS BS CONSOLIDATED"/>
      <sheetName val="Unit"/>
      <sheetName val="A"/>
      <sheetName val="Interest 30-11-01 not PA 7%"/>
      <sheetName val="x-rate"/>
      <sheetName val="zpctb-dta"/>
      <sheetName val="FRMT"/>
      <sheetName val="WORKCAP"/>
      <sheetName val="CRITERIA2"/>
      <sheetName val="CRITERIA3"/>
      <sheetName val="CRITERIA4"/>
      <sheetName val="CRITERIA5"/>
      <sheetName val="CRITERIA6"/>
      <sheetName val="F-B"/>
      <sheetName val="F-B-21"/>
      <sheetName val="F-B-3"/>
      <sheetName val="F-B-4"/>
      <sheetName val="oLD bALANCING"/>
      <sheetName val="CLAY"/>
      <sheetName val="Accounts2"/>
      <sheetName val="Devel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>
        <row r="1">
          <cell r="A1" t="str">
            <v>ESSAR STEEL LIMITED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D1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dpc cost"/>
      <sheetName val="SUMMERY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FY 15-16"/>
      <sheetName val="FY 16-17"/>
      <sheetName val="Sheet2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</sheetNames>
    <sheetDataSet>
      <sheetData sheetId="0" refreshError="1"/>
      <sheetData sheetId="1" refreshError="1"/>
      <sheetData sheetId="2" refreshError="1">
        <row r="3">
          <cell r="B3">
            <v>5.7534246575342465</v>
          </cell>
        </row>
        <row r="14">
          <cell r="D14">
            <v>23.206849315068496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TRUE UP SUMMARY (PARAS)"/>
      <sheetName val="F1 (PARAS)"/>
      <sheetName val="F 2.1 (PARAS)"/>
      <sheetName val="F 2.2 (PARAS)"/>
      <sheetName val="F 2.3 (PARAS)"/>
      <sheetName val="F 2.8 (PARAS)"/>
      <sheetName val="F3.1(PARAS)"/>
      <sheetName val="F3.2 (PARAS)"/>
      <sheetName val="F3.3 (PARAS)"/>
      <sheetName val="F3.4 (PARAS)"/>
      <sheetName val="F 5 (PARAS)"/>
      <sheetName val="F6 (PARAS)"/>
      <sheetName val="F6 OFinC(PARAS)"/>
      <sheetName val="F7 (PARAS)"/>
    </sheetNames>
    <sheetDataSet>
      <sheetData sheetId="0">
        <row r="52">
          <cell r="N52">
            <v>17.215068493150682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  <sheetName val="Inputs &amp; Assumptions"/>
      <sheetName val="Main Bs"/>
      <sheetName val="BSSEP04"/>
      <sheetName val="ECL"/>
      <sheetName val="EPLHAZIRA"/>
      <sheetName val="Linking_sheet1"/>
      <sheetName val="Schedulev_V1"/>
      <sheetName val="Cash_Flow1"/>
      <sheetName val="Sheet3_(2)1"/>
      <sheetName val="Vendor_Data"/>
      <sheetName val="Recon"/>
      <sheetName val="2C"/>
      <sheetName val="유통망계획"/>
      <sheetName val="Branch"/>
      <sheetName val="Fixed Assets"/>
      <sheetName val="RES-SUR"/>
      <sheetName val="GrossMgn 98"/>
      <sheetName val="Tblr Qty"/>
      <sheetName val="Tangible assets"/>
      <sheetName val="LOCAL RATES"/>
      <sheetName val="BOQ Distribution"/>
      <sheetName val="budgetmensuel2001"/>
      <sheetName val="Params"/>
      <sheetName val="VIR CG"/>
      <sheetName val="Control Sheet"/>
      <sheetName val="ADAMYA FINAL SHEET"/>
      <sheetName val="RCC Rates"/>
      <sheetName val="EXPENSES"/>
      <sheetName val="Head Count"/>
      <sheetName val="deduction"/>
      <sheetName val="addition"/>
      <sheetName val="sep01"/>
      <sheetName val="REGMAIN"/>
      <sheetName val="MAINBS1"/>
      <sheetName val="pa-mtly"/>
      <sheetName val="NOA Data"/>
      <sheetName val="Sheet3"/>
      <sheetName val="Tax Details"/>
      <sheetName val="x-rate"/>
      <sheetName val="Main Bs Cr"/>
      <sheetName val="Price Testing - Used - 1"/>
      <sheetName val="Trial Balance - MARCH 2006"/>
      <sheetName val="NN"/>
      <sheetName val="Schedules"/>
      <sheetName val="Feb_Prfl_28"/>
      <sheetName val="TB"/>
      <sheetName val="SCH 10"/>
      <sheetName val="TB Lead"/>
      <sheetName val="EXCH"/>
      <sheetName val="Set"/>
      <sheetName val="Balance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  <sheetName val="Balance Life"/>
      <sheetName val="Assumptions"/>
      <sheetName val="Cons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  <sheetName val="Cons"/>
      <sheetName val="sep01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  <sheetName val="01.11.2004"/>
      <sheetName val="TRIALBALANCE"/>
      <sheetName val="BALANCE_SHEET4"/>
      <sheetName val="Risks of material misstatement"/>
      <sheetName val="BALANCE_SHEET5"/>
      <sheetName val="1.Loans Control Chart- Mar 2007"/>
      <sheetName val="BALANCE_SHEET6"/>
      <sheetName val="Scheme"/>
      <sheetName val="Chart-Major customer"/>
      <sheetName val="ROMM Data for Validation"/>
      <sheetName val="Trial Report"/>
      <sheetName val="License Area"/>
      <sheetName val="Validation Details"/>
      <sheetName val="Data from Access"/>
      <sheetName val="Material "/>
      <sheetName val="Labour &amp; Plant"/>
      <sheetName val="summary"/>
      <sheetName val="PTIN03"/>
      <sheetName val="BALANCE_SHEET7"/>
      <sheetName val="Risks_of_material_misstatement"/>
      <sheetName val="1_Loans_Control_Chart-_Mar_2007"/>
      <sheetName val="ROMM_Data_for_Validation"/>
      <sheetName val="Validation_Details"/>
      <sheetName val="Data_from_Access"/>
      <sheetName val="Instructions"/>
      <sheetName val="BS "/>
      <sheetName val="ANUAL PLAN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Ins Erection"/>
      <sheetName val="plbs"/>
      <sheetName val="FitOutConfCentre"/>
      <sheetName val="Accounts"/>
      <sheetName val="Sheet2"/>
      <sheetName val="Top Sheet"/>
      <sheetName val="2005"/>
      <sheetName val="P&amp;L"/>
      <sheetName val="BALANCE-SHEET"/>
      <sheetName val="sdrs_mar"/>
      <sheetName val="tb, p&amp;l, bs"/>
      <sheetName val="data"/>
      <sheetName val="ACK-NEW"/>
      <sheetName val="x-rate"/>
      <sheetName val="Les Cèdres"/>
      <sheetName val="COMPLEXAL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ESSAR OIL LIMITED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ESSAR OIL LIMITED</v>
          </cell>
        </row>
      </sheetData>
      <sheetData sheetId="15" refreshError="1"/>
      <sheetData sheetId="16">
        <row r="1">
          <cell r="B1" t="str">
            <v>ESSAR OIL LIMITED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 t="str">
            <v>ESSAR OIL LIMITED</v>
          </cell>
        </row>
      </sheetData>
      <sheetData sheetId="31">
        <row r="1">
          <cell r="B1" t="str">
            <v>ESSAR OIL LIMITED</v>
          </cell>
        </row>
      </sheetData>
      <sheetData sheetId="32">
        <row r="1">
          <cell r="B1" t="str">
            <v>ESSAR OIL LIMITED</v>
          </cell>
        </row>
      </sheetData>
      <sheetData sheetId="33">
        <row r="1">
          <cell r="B1" t="str">
            <v>ESSAR OIL LIMITED</v>
          </cell>
        </row>
      </sheetData>
      <sheetData sheetId="34">
        <row r="1">
          <cell r="B1" t="str">
            <v>ESSAR OIL LIMITED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  <sheetName val="Instruction"/>
      <sheetName val="deduction"/>
      <sheetName val="addition"/>
      <sheetName val="sep01"/>
      <sheetName val="16.IC-RP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  <sheetName val="16.IC-RP list"/>
      <sheetName val="dpc cost"/>
      <sheetName val="SUMMERY"/>
      <sheetName val=""/>
      <sheetName val="FORM-16"/>
      <sheetName val="#REF!"/>
      <sheetName val="CWIP-detl-AUC"/>
      <sheetName val="405"/>
      <sheetName val="427"/>
      <sheetName val="Control"/>
      <sheetName val="Settings"/>
      <sheetName val="ifcw"/>
      <sheetName val="lease tally"/>
      <sheetName val="ANALYSIS"/>
      <sheetName val="Projects"/>
      <sheetName val="ETC Plant Cost"/>
      <sheetName val="Mar' 06"/>
      <sheetName val="Civil Status-Mail copy"/>
      <sheetName val="WIP"/>
      <sheetName val="TA Check"/>
      <sheetName val="CA Sheet"/>
      <sheetName val="Perf Distribution"/>
      <sheetName val="Input"/>
      <sheetName val="Debt"/>
      <sheetName val="Profile"/>
      <sheetName val="Input-Function"/>
      <sheetName val="Global Data"/>
      <sheetName val="Determination of Threshold"/>
      <sheetName val="Checklist"/>
      <sheetName val="lta-94620"/>
      <sheetName val="Forex"/>
      <sheetName val="main_file_-LGN_Payments5"/>
      <sheetName val="Interest_NI-balance5"/>
      <sheetName val="Invoice_Status5"/>
      <sheetName val="Cash_out_overview5"/>
      <sheetName val="LGN_Payments_per_CY5"/>
      <sheetName val="LGN_Payments_03-035"/>
      <sheetName val="LGN_Payments_06-035"/>
      <sheetName val="LGN_Payments_09-035"/>
      <sheetName val="LGN_Payments_31-12-025"/>
      <sheetName val="LGN_Payments_25-08-025"/>
      <sheetName val="LGN_Payments_21-04-025"/>
      <sheetName val="Payments_28-02-025"/>
      <sheetName val="Payments_31-12-015"/>
      <sheetName val="Payments_30-10-015"/>
      <sheetName val="Payments_31-03-015"/>
      <sheetName val="Payments_28-02-015"/>
      <sheetName val="Payments_31-12-005"/>
      <sheetName val="Payments_per_fiscal_year5"/>
      <sheetName val="Interest_30-11-01_not_PA_7%5"/>
      <sheetName val="Interest_30-11-01_not_PA_LIBOR5"/>
      <sheetName val="Interest_31-07-015"/>
      <sheetName val="Interest_31-03-015"/>
      <sheetName val="_Interest_31-12-00_7%5"/>
      <sheetName val="LGN_Payments5"/>
      <sheetName val="Payments_by_ABB_LGN5"/>
      <sheetName val="_Interest_7%5"/>
      <sheetName val="Interest_31-035"/>
      <sheetName val="Interest_31-075"/>
      <sheetName val="Payments_30-105"/>
      <sheetName val="Payments_31-035"/>
      <sheetName val="Payments_28-025"/>
      <sheetName val="Payments_31-125"/>
      <sheetName val="_Interest_on_Payments_LGN5"/>
      <sheetName val="LGN_Payments_12-035"/>
      <sheetName val="LGN_Payments_09-03_(2)5"/>
      <sheetName val="LGN_Payments_per_CY_(2)5"/>
      <sheetName val="310480_as_on_3112072"/>
      <sheetName val="eol_updtd_ledger_10021"/>
      <sheetName val="Interest_30_11_01_not_PA_7_1"/>
      <sheetName val="Amortization_Table1"/>
      <sheetName val="Fin_Statements1"/>
      <sheetName val="Term_Loans1"/>
      <sheetName val="NOA Data"/>
      <sheetName val="MAINBS1"/>
      <sheetName val="Links"/>
      <sheetName val="Japan Reco"/>
      <sheetName val="Cons"/>
      <sheetName val="GrossMgn 98"/>
      <sheetName val="TBAL9697 -group wise  sdpl"/>
      <sheetName val="data"/>
      <sheetName val="TB"/>
      <sheetName val="BLOCK-A (MEA.SHEET)"/>
      <sheetName val="UTMAP001"/>
      <sheetName val="pa-mtly"/>
      <sheetName val="Sheet3"/>
      <sheetName val="HBI NCD"/>
      <sheetName val="Clause 9"/>
      <sheetName val="Variables"/>
      <sheetName val="Basic rates"/>
      <sheetName val="6 TRS"/>
      <sheetName val="tbc"/>
      <sheetName val="IC-RP list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2">
          <cell r="A2" t="str">
            <v>AUD</v>
          </cell>
        </row>
      </sheetData>
      <sheetData sheetId="144">
        <row r="2">
          <cell r="A2" t="str">
            <v>AUD</v>
          </cell>
        </row>
      </sheetData>
      <sheetData sheetId="145">
        <row r="2">
          <cell r="A2" t="str">
            <v>AUD</v>
          </cell>
        </row>
      </sheetData>
      <sheetData sheetId="146">
        <row r="2">
          <cell r="A2" t="str">
            <v>AUD</v>
          </cell>
        </row>
      </sheetData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2">
          <cell r="A2" t="str">
            <v>AUD</v>
          </cell>
        </row>
      </sheetData>
      <sheetData sheetId="153">
        <row r="2">
          <cell r="A2" t="str">
            <v>AUD</v>
          </cell>
        </row>
      </sheetData>
      <sheetData sheetId="154">
        <row r="2">
          <cell r="A2" t="str">
            <v>AUD</v>
          </cell>
        </row>
      </sheetData>
      <sheetData sheetId="155">
        <row r="2">
          <cell r="A2" t="str">
            <v>AUD</v>
          </cell>
        </row>
      </sheetData>
      <sheetData sheetId="156">
        <row r="2">
          <cell r="A2" t="str">
            <v>AUD</v>
          </cell>
        </row>
      </sheetData>
      <sheetData sheetId="157">
        <row r="2">
          <cell r="A2" t="str">
            <v>AUD</v>
          </cell>
        </row>
      </sheetData>
      <sheetData sheetId="158">
        <row r="2">
          <cell r="A2" t="str">
            <v>AUD</v>
          </cell>
        </row>
      </sheetData>
      <sheetData sheetId="159">
        <row r="2">
          <cell r="A2" t="str">
            <v>AUD</v>
          </cell>
        </row>
      </sheetData>
      <sheetData sheetId="160">
        <row r="2">
          <cell r="A2" t="str">
            <v>AUD</v>
          </cell>
        </row>
      </sheetData>
      <sheetData sheetId="161">
        <row r="2">
          <cell r="A2" t="str">
            <v>AUD</v>
          </cell>
        </row>
      </sheetData>
      <sheetData sheetId="162">
        <row r="2">
          <cell r="A2" t="str">
            <v>AUD</v>
          </cell>
        </row>
      </sheetData>
      <sheetData sheetId="163">
        <row r="2">
          <cell r="A2" t="str">
            <v>AUD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>
        <row r="151">
          <cell r="E151">
            <v>-30000</v>
          </cell>
        </row>
      </sheetData>
      <sheetData sheetId="177">
        <row r="151">
          <cell r="E151">
            <v>-30000</v>
          </cell>
        </row>
      </sheetData>
      <sheetData sheetId="178">
        <row r="151">
          <cell r="E151">
            <v>-30000</v>
          </cell>
        </row>
      </sheetData>
      <sheetData sheetId="179">
        <row r="151">
          <cell r="E151">
            <v>-30000</v>
          </cell>
        </row>
      </sheetData>
      <sheetData sheetId="180">
        <row r="151">
          <cell r="E151">
            <v>-30000</v>
          </cell>
        </row>
      </sheetData>
      <sheetData sheetId="181">
        <row r="151">
          <cell r="E151">
            <v>-30000</v>
          </cell>
        </row>
      </sheetData>
      <sheetData sheetId="182">
        <row r="151">
          <cell r="E151">
            <v>-30000</v>
          </cell>
        </row>
      </sheetData>
      <sheetData sheetId="183">
        <row r="2">
          <cell r="A2" t="str">
            <v>AUD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2">
          <cell r="A2" t="str">
            <v>AUD</v>
          </cell>
        </row>
      </sheetData>
      <sheetData sheetId="202">
        <row r="2">
          <cell r="A2" t="str">
            <v>AUD</v>
          </cell>
        </row>
      </sheetData>
      <sheetData sheetId="203">
        <row r="2">
          <cell r="A2" t="str">
            <v>AUD</v>
          </cell>
        </row>
      </sheetData>
      <sheetData sheetId="204">
        <row r="2">
          <cell r="A2" t="str">
            <v>AUD</v>
          </cell>
        </row>
      </sheetData>
      <sheetData sheetId="205">
        <row r="2">
          <cell r="A2" t="str">
            <v>AUD</v>
          </cell>
        </row>
      </sheetData>
      <sheetData sheetId="206">
        <row r="2">
          <cell r="A2" t="str">
            <v>AUD</v>
          </cell>
        </row>
      </sheetData>
      <sheetData sheetId="207">
        <row r="2">
          <cell r="A2" t="str">
            <v>AUD</v>
          </cell>
        </row>
      </sheetData>
      <sheetData sheetId="208">
        <row r="2">
          <cell r="A2" t="str">
            <v>AUD</v>
          </cell>
        </row>
      </sheetData>
      <sheetData sheetId="209">
        <row r="2">
          <cell r="A2" t="str">
            <v>AUD</v>
          </cell>
        </row>
      </sheetData>
      <sheetData sheetId="210">
        <row r="2">
          <cell r="A2" t="str">
            <v>AUD</v>
          </cell>
        </row>
      </sheetData>
      <sheetData sheetId="211">
        <row r="2">
          <cell r="A2" t="str">
            <v>AUD</v>
          </cell>
        </row>
      </sheetData>
      <sheetData sheetId="212">
        <row r="2">
          <cell r="A2" t="str">
            <v>AUD</v>
          </cell>
        </row>
      </sheetData>
      <sheetData sheetId="213">
        <row r="2">
          <cell r="A2" t="str">
            <v>AUD</v>
          </cell>
        </row>
      </sheetData>
      <sheetData sheetId="214">
        <row r="2">
          <cell r="A2" t="str">
            <v>AUD</v>
          </cell>
        </row>
      </sheetData>
      <sheetData sheetId="215">
        <row r="2">
          <cell r="A2" t="str">
            <v>AUD</v>
          </cell>
        </row>
      </sheetData>
      <sheetData sheetId="216">
        <row r="2">
          <cell r="A2" t="str">
            <v>AUD</v>
          </cell>
        </row>
      </sheetData>
      <sheetData sheetId="217">
        <row r="2">
          <cell r="A2" t="str">
            <v>AUD</v>
          </cell>
        </row>
      </sheetData>
      <sheetData sheetId="218">
        <row r="2">
          <cell r="A2" t="str">
            <v>AUD</v>
          </cell>
        </row>
      </sheetData>
      <sheetData sheetId="219">
        <row r="2">
          <cell r="A2" t="str">
            <v>AUD</v>
          </cell>
        </row>
      </sheetData>
      <sheetData sheetId="220">
        <row r="2">
          <cell r="A2" t="str">
            <v>AUD</v>
          </cell>
        </row>
      </sheetData>
      <sheetData sheetId="221">
        <row r="2">
          <cell r="A2" t="str">
            <v>AUD</v>
          </cell>
        </row>
      </sheetData>
      <sheetData sheetId="222">
        <row r="2">
          <cell r="A2" t="str">
            <v>AUD</v>
          </cell>
        </row>
      </sheetData>
      <sheetData sheetId="223">
        <row r="2">
          <cell r="A2" t="str">
            <v>AUD</v>
          </cell>
        </row>
      </sheetData>
      <sheetData sheetId="224">
        <row r="2">
          <cell r="A2" t="str">
            <v>AUD</v>
          </cell>
        </row>
      </sheetData>
      <sheetData sheetId="225">
        <row r="2">
          <cell r="A2" t="str">
            <v>AUD</v>
          </cell>
        </row>
      </sheetData>
      <sheetData sheetId="226">
        <row r="2">
          <cell r="A2" t="str">
            <v>AUD</v>
          </cell>
        </row>
      </sheetData>
      <sheetData sheetId="227">
        <row r="2">
          <cell r="A2" t="str">
            <v>AUD</v>
          </cell>
        </row>
      </sheetData>
      <sheetData sheetId="228">
        <row r="2">
          <cell r="A2" t="str">
            <v>AUD</v>
          </cell>
        </row>
      </sheetData>
      <sheetData sheetId="229">
        <row r="2">
          <cell r="A2" t="str">
            <v>AUD</v>
          </cell>
        </row>
      </sheetData>
      <sheetData sheetId="230">
        <row r="2">
          <cell r="A2" t="str">
            <v>AUD</v>
          </cell>
        </row>
      </sheetData>
      <sheetData sheetId="231">
        <row r="2">
          <cell r="A2" t="str">
            <v>AUD</v>
          </cell>
        </row>
      </sheetData>
      <sheetData sheetId="232">
        <row r="2">
          <cell r="A2" t="str">
            <v>AUD</v>
          </cell>
        </row>
      </sheetData>
      <sheetData sheetId="233">
        <row r="2">
          <cell r="A2" t="str">
            <v>AUD</v>
          </cell>
        </row>
      </sheetData>
      <sheetData sheetId="234">
        <row r="2">
          <cell r="A2" t="str">
            <v>AUD</v>
          </cell>
        </row>
      </sheetData>
      <sheetData sheetId="235">
        <row r="2">
          <cell r="A2" t="str">
            <v>AUD</v>
          </cell>
        </row>
      </sheetData>
      <sheetData sheetId="236">
        <row r="2">
          <cell r="A2" t="str">
            <v>AUD</v>
          </cell>
        </row>
      </sheetData>
      <sheetData sheetId="237">
        <row r="2">
          <cell r="A2" t="str">
            <v>AUD</v>
          </cell>
        </row>
      </sheetData>
      <sheetData sheetId="238">
        <row r="2">
          <cell r="A2" t="str">
            <v>AUD</v>
          </cell>
        </row>
      </sheetData>
      <sheetData sheetId="239">
        <row r="2">
          <cell r="A2" t="str">
            <v>AUD</v>
          </cell>
        </row>
      </sheetData>
      <sheetData sheetId="240">
        <row r="2">
          <cell r="A2" t="str">
            <v>AUD</v>
          </cell>
        </row>
      </sheetData>
      <sheetData sheetId="241">
        <row r="2">
          <cell r="A2" t="str">
            <v>AUD</v>
          </cell>
        </row>
      </sheetData>
      <sheetData sheetId="242">
        <row r="2">
          <cell r="A2" t="str">
            <v>AUD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51">
          <cell r="E151">
            <v>-30000</v>
          </cell>
        </row>
      </sheetData>
      <sheetData sheetId="275"/>
      <sheetData sheetId="276"/>
      <sheetData sheetId="277">
        <row r="151">
          <cell r="E151">
            <v>-30000</v>
          </cell>
        </row>
      </sheetData>
      <sheetData sheetId="278"/>
      <sheetData sheetId="279">
        <row r="151">
          <cell r="E151">
            <v>-30000</v>
          </cell>
        </row>
      </sheetData>
      <sheetData sheetId="280"/>
      <sheetData sheetId="281">
        <row r="151">
          <cell r="E151">
            <v>-30000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51">
          <cell r="E151">
            <v>-30000</v>
          </cell>
        </row>
      </sheetData>
      <sheetData sheetId="290">
        <row r="151">
          <cell r="E151">
            <v>-30000</v>
          </cell>
        </row>
      </sheetData>
      <sheetData sheetId="291"/>
      <sheetData sheetId="292">
        <row r="151">
          <cell r="E151">
            <v>-30000</v>
          </cell>
        </row>
      </sheetData>
      <sheetData sheetId="293"/>
      <sheetData sheetId="294">
        <row r="151">
          <cell r="E151">
            <v>-30000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  <sheetName val="IC-RP list"/>
      <sheetName val="Level_qty"/>
      <sheetName val="Interest 30-11-01 not PA 7%"/>
      <sheetName val="x-rate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form_x0000__x0000__x0000__x0000"/>
      <sheetName val="Assumptions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Interest 30-11-01 not PA 7%"/>
      <sheetName val="x-rate"/>
      <sheetName val="Discom Details"/>
      <sheetName val="form?"/>
      <sheetName val="Ag LF"/>
      <sheetName val="form_"/>
      <sheetName val="data"/>
      <sheetName val="First information "/>
      <sheetName val="annexture-g1"/>
      <sheetName val="all"/>
      <sheetName val="Executive Summary -Thermal"/>
      <sheetName val="Stationwise Thermal &amp; Hydel Gen"/>
      <sheetName val="TWELVE"/>
      <sheetName val="overall"/>
      <sheetName val="PART C"/>
      <sheetName val="Sheet1"/>
      <sheetName val="Part A General"/>
      <sheetName val="feasibility require"/>
      <sheetName val="form_x005f_x0000__x005f_x0000__x005f_x0000__x0000"/>
      <sheetName val="form_x005f_x0000_"/>
      <sheetName val="Data base"/>
      <sheetName val="form_x005f_x005f_x005f_x0000__x005f_x005f_x005f_x0000__"/>
      <sheetName val="form_x005f_x005f_x005f_x0000_"/>
      <sheetName val="form_x005f_x005f_x005f_x005f_x005f_x005f_x005f_x0000__x"/>
      <sheetName val="form_x005f_x005f_x005f_x005f_x005f_x005f_x005f_x0000_"/>
      <sheetName val="Key_Assume_Common"/>
      <sheetName val="MOD - Corrected -As per SLD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  <sheetName val="Opinion"/>
      <sheetName val="List of Vendors"/>
      <sheetName val="Assumptions"/>
      <sheetName val="16.IC-RP list"/>
      <sheetName val="Sheet BAL'N SHEET"/>
      <sheetName val="Chiet tinh"/>
      <sheetName val="HBI NCD"/>
      <sheetName val="Cover sheet"/>
      <sheetName val="REGMAIN"/>
      <sheetName val="Data"/>
      <sheetName val="MAINBS1"/>
      <sheetName val="Interest 30-11-01 not PA 7%"/>
      <sheetName val="x-rate"/>
      <sheetName val="Mar 05 tb"/>
      <sheetName val="Sheet3"/>
      <sheetName val="P&amp;LSC"/>
      <sheetName val="TB-9-01"/>
      <sheetName val="Params"/>
      <sheetName val="Labour"/>
      <sheetName val="Material"/>
      <sheetName val="Plant &amp;  Machinery"/>
      <sheetName val="Sheet1"/>
      <sheetName val="海外WORK"/>
      <sheetName val="Control Panel"/>
      <sheetName val="Projectwise"/>
      <sheetName val="SALREGJUNEFIXED"/>
      <sheetName val="FROM2"/>
      <sheetName val="KT19900"/>
      <sheetName val="Ins Erection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  <sheetName val="Links"/>
      <sheetName val="A 3.7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  <sheetName val="Links"/>
      <sheetName val="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  <sheetName val="Trial Balance - MARCH 2006"/>
      <sheetName val="IC-RP lis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  <sheetName val="Long-Term Borrowings"/>
      <sheetName val="Interest 30-11-01 not PA 7%"/>
      <sheetName val="x-rate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  <sheetName val="3.Grouping - Profit &amp; Loss(mio)"/>
      <sheetName val="Assumptions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  <sheetName val="Settings"/>
      <sheetName val="BALANCE SHEET"/>
      <sheetName val="CE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PL"/>
      <sheetName val="Jun 2012"/>
      <sheetName val="Clause 9"/>
      <sheetName val="sum"/>
      <sheetName val="Conditions"/>
      <sheetName val="DATA INPUT"/>
      <sheetName val="LANDED PRICE"/>
      <sheetName val="POLY"/>
      <sheetName val="API"/>
      <sheetName val="NCE"/>
      <sheetName val="EU"/>
      <sheetName val="Latam"/>
      <sheetName val="ROW"/>
      <sheetName val="Inputs"/>
      <sheetName val="Accounts"/>
      <sheetName val="BLK2"/>
      <sheetName val="BLK3"/>
      <sheetName val="INPUT SHEET"/>
      <sheetName val="RES-PLANNING"/>
      <sheetName val="radar"/>
      <sheetName val="E &amp; R"/>
      <sheetName val="summary"/>
      <sheetName val="310480 as on 311207"/>
      <sheetName val="310280 on 310307 (070607)"/>
      <sheetName val="Hyp-mstr"/>
      <sheetName val="Data Summary"/>
      <sheetName val="fcl"/>
      <sheetName val="Analysis"/>
      <sheetName val="SLTTRPSU"/>
      <sheetName val="In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>
        <row r="35">
          <cell r="E35">
            <v>55724.666666666672</v>
          </cell>
        </row>
      </sheetData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>
        <row r="35">
          <cell r="E35">
            <v>55724.666666666672</v>
          </cell>
        </row>
      </sheetData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/>
      <sheetData sheetId="179"/>
      <sheetData sheetId="180"/>
      <sheetData sheetId="181"/>
      <sheetData sheetId="182"/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  <sheetName val="Marh__Prfl_01"/>
      <sheetName val="Params"/>
      <sheetName val="A 3.7"/>
      <sheetName val="FOIL"/>
      <sheetName val="GRIR REF DEC 07"/>
      <sheetName val="diff_on_tic_&amp;_po4"/>
      <sheetName val="310480_as_on_3112071"/>
      <sheetName val="GRIR_REF_DEC_07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Inc.St.-Link"/>
      <sheetName val="cap gains"/>
      <sheetName val="Chiet tinh"/>
      <sheetName val="Anex. A &amp; B"/>
      <sheetName val="Cost assmpts"/>
      <sheetName val="P&amp;L"/>
      <sheetName val="SCH"/>
      <sheetName val="Main Bs Cr"/>
      <sheetName val="Other"/>
      <sheetName val="Schedules"/>
      <sheetName val="SLIDES FOR STATUS REPORT"/>
      <sheetName val="REL"/>
      <sheetName val="Grouping TB"/>
      <sheetName val="2007"/>
      <sheetName val="Working3"/>
      <sheetName val="Working2"/>
      <sheetName val="Variables"/>
      <sheetName val="Tax Details"/>
      <sheetName val="Agency BS"/>
      <sheetName val="Valuation Summary"/>
      <sheetName val="Index"/>
      <sheetName val="Comp"/>
      <sheetName val="P&amp;L-31.3.99"/>
      <sheetName val="FF-2"/>
      <sheetName val="Blue Team 6.4.04"/>
      <sheetName val="Ranges"/>
      <sheetName val="Options with totals"/>
      <sheetName val="Classification"/>
      <sheetName val="FY96 CB Div Pool "/>
      <sheetName val="Reserves &amp; Surplus"/>
      <sheetName val="Other Expenses"/>
      <sheetName val="Labour &amp; Plant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Fill this out first..."/>
      <sheetName val="REVENUES &amp; BS"/>
      <sheetName val="POWER-08"/>
      <sheetName val="A"/>
      <sheetName val="Sheet3"/>
      <sheetName val="Codes"/>
      <sheetName val="CST Reconciliation"/>
      <sheetName val="GrossMgn 98"/>
      <sheetName val="PopCache"/>
      <sheetName val="TAB 1"/>
      <sheetName val="2.Control Sheet"/>
      <sheetName val="Profit Reco"/>
      <sheetName val="Stores"/>
      <sheetName val="AnnexIII"/>
      <sheetName val="Inter unit set off"/>
      <sheetName val="List of Rem Entries PY"/>
      <sheetName val="Lead"/>
      <sheetName val="bs-schedule"/>
      <sheetName val="P2 RM"/>
      <sheetName val="Total"/>
      <sheetName val="costing"/>
      <sheetName val="Performance Report"/>
      <sheetName val="RA-markate"/>
      <sheetName val="Cat A Change Control"/>
      <sheetName val="Operating Statistics"/>
      <sheetName val="Org Chart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R22">
            <v>8062500</v>
          </cell>
          <cell r="S22">
            <v>8062500</v>
          </cell>
        </row>
        <row r="24">
          <cell r="O24">
            <v>47654.15475291801</v>
          </cell>
          <cell r="P24">
            <v>255325.5</v>
          </cell>
          <cell r="Q24">
            <v>255325.5</v>
          </cell>
        </row>
        <row r="25">
          <cell r="O25">
            <v>185987.68461901034</v>
          </cell>
          <cell r="P25">
            <v>996500.7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P39">
            <v>39777.550000000003</v>
          </cell>
          <cell r="S39">
            <v>39777.550000000003</v>
          </cell>
        </row>
        <row r="40">
          <cell r="O40">
            <v>43631.294999999998</v>
          </cell>
          <cell r="P40">
            <v>6775</v>
          </cell>
          <cell r="S40">
            <v>6775</v>
          </cell>
        </row>
        <row r="41">
          <cell r="O41">
            <v>224381.02499999999</v>
          </cell>
          <cell r="P41">
            <v>33447.449999999997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P61">
            <v>644018.13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P62">
            <v>159750</v>
          </cell>
          <cell r="S62">
            <v>159750</v>
          </cell>
        </row>
        <row r="63">
          <cell r="O63">
            <v>102326.755</v>
          </cell>
          <cell r="P63">
            <v>204653.51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P76">
            <v>881516.7</v>
          </cell>
          <cell r="S76">
            <v>881516.7</v>
          </cell>
        </row>
        <row r="80">
          <cell r="Q80">
            <v>3698581.55</v>
          </cell>
          <cell r="R80">
            <v>335707.78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P118">
            <v>114635108</v>
          </cell>
          <cell r="Q118">
            <v>114635108</v>
          </cell>
        </row>
        <row r="119">
          <cell r="O119">
            <v>1714673.5847526488</v>
          </cell>
          <cell r="P119">
            <v>62775738</v>
          </cell>
          <cell r="Q119">
            <v>62775738</v>
          </cell>
        </row>
        <row r="126">
          <cell r="O126">
            <v>1712345.5056905327</v>
          </cell>
          <cell r="P126">
            <v>1779959639.3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P132">
            <v>32589.15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P148">
            <v>33528.99</v>
          </cell>
          <cell r="Q148">
            <v>33528.99</v>
          </cell>
        </row>
        <row r="149">
          <cell r="O149">
            <v>24980.535</v>
          </cell>
          <cell r="P149">
            <v>49961.07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P162">
            <v>106670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SA"/>
      <sheetName val="Calculation"/>
      <sheetName val="report"/>
    </sheetNames>
    <sheetDataSet>
      <sheetData sheetId="0">
        <row r="61">
          <cell r="M61">
            <v>1.03</v>
          </cell>
        </row>
        <row r="62">
          <cell r="M62">
            <v>1.03</v>
          </cell>
        </row>
        <row r="63">
          <cell r="M63">
            <v>1.03</v>
          </cell>
        </row>
        <row r="64">
          <cell r="M64">
            <v>1.03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  <sheetName val="Balance Life"/>
      <sheetName val="Links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Annexure"/>
      <sheetName val="POFG"/>
      <sheetName val="PAP"/>
      <sheetName val="Keyratios"/>
      <sheetName val="Facility"/>
      <sheetName val="P L"/>
      <sheetName val="d"/>
      <sheetName val="5Y_v2.14"/>
      <sheetName val="Price Testing - Used - 1"/>
      <sheetName val="Consolidated"/>
      <sheetName val="India"/>
      <sheetName val="BAL0301"/>
      <sheetName val="Other notes"/>
      <sheetName val="MAIN"/>
      <sheetName val="consolidated Budget"/>
      <sheetName val="Price_Testing_-_Used_-_11"/>
      <sheetName val="Price_Testing_-_Used_-_1"/>
      <sheetName val=""/>
      <sheetName val="Total_MG_"/>
      <sheetName val="IT_Only"/>
      <sheetName val="Push Diag on Premise"/>
      <sheetName val="CChannel Attract Input"/>
      <sheetName val="FStratPlan"/>
      <sheetName val="BS"/>
      <sheetName val="List"/>
      <sheetName val="Cash Flow.7"/>
      <sheetName val="Opening Balance"/>
      <sheetName val="Jodalli-P&amp;L"/>
      <sheetName val="Graphdata"/>
      <sheetName val="New form 3CD A"/>
      <sheetName val="CRITERIA1"/>
      <sheetName val="Main-Material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Sales_&amp;_Marketing_Dashboard"/>
      <sheetName val="TPM_Tot"/>
      <sheetName val="Sept_'99"/>
      <sheetName val="IS"/>
      <sheetName val="May 09"/>
      <sheetName val="Other_notes"/>
      <sheetName val="M_B-QtyRecn1"/>
      <sheetName val="Trial_Balance"/>
      <sheetName val="Input_schedule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データシート"/>
      <sheetName val="3 Yr Revenue Analysis(old)"/>
      <sheetName val="Macro1"/>
      <sheetName val="Categ"/>
      <sheetName val="Amortization Table"/>
      <sheetName val="Rev"/>
      <sheetName val="EXPENSES"/>
      <sheetName val="All Data"/>
      <sheetName val="Page1"/>
      <sheetName val="Input Screen"/>
      <sheetName val="Cover"/>
      <sheetName val="Cash Flow-WSL Base Fcst"/>
      <sheetName val="TB Round"/>
      <sheetName val="Sales &amp;Sale Cost"/>
      <sheetName val=".2 Reserve"/>
      <sheetName val="Maint Def Rev 03-04"/>
      <sheetName val="New-Growth Def Rev 03-04"/>
      <sheetName val="Perpetual Def Rev 03-04"/>
      <sheetName val="Renewal Def Rev 03-04"/>
      <sheetName val="Travel Expense Report(1week)"/>
      <sheetName val="ENCL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riola don't know 9-26-99"/>
      <sheetName val="Assum"/>
      <sheetName val="VARFCST"/>
      <sheetName val="FINAL SHEET"/>
      <sheetName val="Spiltrates-Lates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1 - A (Narrative)"/>
      <sheetName val="Base Info"/>
      <sheetName val="RCC,Ret. Wall"/>
      <sheetName val="ValuationInput"/>
      <sheetName val="DebtInput"/>
      <sheetName val="Storage"/>
      <sheetName val="Valuation"/>
      <sheetName val="Challan"/>
      <sheetName val="exp-m"/>
      <sheetName val="2003"/>
      <sheetName val="mdd &amp; co Fdr jan.02 "/>
      <sheetName val="MPCP9899"/>
      <sheetName val="B0_111350"/>
      <sheetName val="A"/>
      <sheetName val="List_ratios"/>
      <sheetName val="Results"/>
      <sheetName val="SAP - Rightpak"/>
      <sheetName val="Excess Calc"/>
      <sheetName val="Listings 96-02"/>
      <sheetName val="LCGRAPH"/>
      <sheetName val="12.04.09"/>
      <sheetName val="NLD - Assum"/>
      <sheetName val="working"/>
      <sheetName val="MR08' Cost Manag"/>
      <sheetName val="PL"/>
      <sheetName val="Sch-PL"/>
      <sheetName val="Sch-FA"/>
      <sheetName val="Aseet1998"/>
      <sheetName val="COLUMN"/>
      <sheetName val="RUPEE"/>
      <sheetName val="IT_FBT_DDTP"/>
      <sheetName val="Grouping TB"/>
      <sheetName val="AP_RA99-0612"/>
      <sheetName val="HV_RA99-0612"/>
      <sheetName val="IN_RA99-0612"/>
      <sheetName val="CH_RA99-0612"/>
      <sheetName val="TH_RA99-0612"/>
      <sheetName val="HZ_RA99-0612"/>
      <sheetName val="Op_Plan_Sales12"/>
      <sheetName val="Other_notes11"/>
      <sheetName val="M_B-QtyRecn12"/>
      <sheetName val="IT_Only11"/>
      <sheetName val="Sales_&amp;_Marketing_Dashboard11"/>
      <sheetName val="Total_MG_11"/>
      <sheetName val="Trial_Balance11"/>
      <sheetName val="Input_schedule11"/>
      <sheetName val="TPM_Tot11"/>
      <sheetName val="Sept_'9911"/>
      <sheetName val="FBT_Full11"/>
      <sheetName val="Chart_of_Accounts11"/>
      <sheetName val="consolidated_Budget11"/>
      <sheetName val="5Y_v2_148"/>
      <sheetName val="Price_Testing_-_Used_-_110"/>
      <sheetName val="Push_Diag_on_Premise8"/>
      <sheetName val="CChannel_Attract_Input8"/>
      <sheetName val="Cash_Flow_78"/>
      <sheetName val="Opening_Balance8"/>
      <sheetName val="Intro"/>
      <sheetName val="Staff"/>
      <sheetName val="MORE-MAR'2002"/>
      <sheetName val="SCHE-MARCH'2002"/>
      <sheetName val="Inputs"/>
      <sheetName val="SCH-A"/>
      <sheetName val="Fx Rates"/>
      <sheetName val="AR JAN'02"/>
      <sheetName val="Please do not USE or DELETE"/>
      <sheetName val="Tools Rev"/>
      <sheetName val="OpTrack"/>
      <sheetName val="PropertyPreop-Budget"/>
      <sheetName val="stat C (2)"/>
      <sheetName val="Bal Sheet"/>
      <sheetName val="Lead"/>
      <sheetName val="AR_PL"/>
      <sheetName val="Rising Main"/>
      <sheetName val="RECAPITULATION"/>
      <sheetName val="Civil Boq"/>
      <sheetName val="Détails plans d'actions"/>
      <sheetName val="AP_RA99-0613"/>
      <sheetName val="HV_RA99-0613"/>
      <sheetName val="IN_RA99-0613"/>
      <sheetName val="CH_RA99-0613"/>
      <sheetName val="TH_RA99-0613"/>
      <sheetName val="HZ_RA99-0613"/>
      <sheetName val="Op_Plan_Sales13"/>
      <sheetName val="Other_notes12"/>
      <sheetName val="M_B-QtyRecn13"/>
      <sheetName val="IT_Only12"/>
      <sheetName val="Sales_&amp;_Marketing_Dashboard12"/>
      <sheetName val="Total_MG_12"/>
      <sheetName val="Trial_Balance12"/>
      <sheetName val="Input_schedule12"/>
      <sheetName val="TPM_Tot12"/>
      <sheetName val="Sept_'9912"/>
      <sheetName val="FBT_Full12"/>
      <sheetName val="Chart_of_Accounts12"/>
      <sheetName val="consolidated_Budget12"/>
      <sheetName val="5Y_v2_149"/>
      <sheetName val="Price_Testing_-_Used_-_111"/>
      <sheetName val="Push_Diag_on_Premise9"/>
      <sheetName val="CChannel_Attract_Input9"/>
      <sheetName val="Cash_Flow_79"/>
      <sheetName val="Opening_Balance9"/>
      <sheetName val="New_form_3CD_A"/>
      <sheetName val="FINAL_SHEET"/>
      <sheetName val="May_09"/>
      <sheetName val="3_Yr_Revenue_Analysis(old)"/>
      <sheetName val="All_Data"/>
      <sheetName val="Amortization_Table"/>
      <sheetName val="BKCSTOCKVAL"/>
      <sheetName val="MAHSTOCKVAL"/>
      <sheetName val="目录"/>
      <sheetName val="Debraj Sinha"/>
      <sheetName val="Parameter"/>
      <sheetName val="Project Resource Details"/>
      <sheetName val="Assets"/>
      <sheetName val="Rec"/>
      <sheetName val="CABLE DATA"/>
      <sheetName val="ORIGINAL"/>
      <sheetName val="RF2004_vs_OB2004"/>
      <sheetName val="Wavg RM"/>
      <sheetName val="COV"/>
      <sheetName val="экспорт"/>
      <sheetName val="hmax_2"/>
      <sheetName val="Financials"/>
      <sheetName val="98ordbkg"/>
      <sheetName val="Reference"/>
      <sheetName val="Balancesheet"/>
      <sheetName val="61750000 Consultancy Charges"/>
      <sheetName val="YTD"/>
      <sheetName val="Labour &amp; Plant"/>
      <sheetName val="mar rep rev"/>
      <sheetName val="Power Cost sheet"/>
      <sheetName val="Steam Cost Sheet"/>
      <sheetName val="LINK GAP"/>
      <sheetName val="P&amp;L February"/>
      <sheetName val="P&amp;L Feb 2001 cumulative"/>
      <sheetName val="Balance Sheet "/>
      <sheetName val="P&amp;L Summary Page"/>
      <sheetName val="12-19-00"/>
      <sheetName val="Payslip"/>
      <sheetName val="Axis Bank Cheques"/>
      <sheetName val="Master Sheet"/>
      <sheetName val="RESULTS-BLR-BB"/>
      <sheetName val="TARGET"/>
      <sheetName val="Debtors Ageing"/>
      <sheetName val="PLAN-BLR-BB"/>
      <sheetName val="RESULTS-REALTY"/>
      <sheetName val="SME"/>
      <sheetName val="Region"/>
      <sheetName val="WO-List"/>
      <sheetName val="K-Summary"/>
      <sheetName val="BST"/>
      <sheetName val="CLP_Value_Driver (14) Dec Old"/>
      <sheetName val="Resource Type"/>
      <sheetName val="LAMINATION-NORDMECCANICA"/>
      <sheetName val="Year 2003-04 Plan"/>
      <sheetName val="Lic Rev Account Lookup Table"/>
      <sheetName val="PopCache"/>
      <sheetName val="Setup"/>
      <sheetName val="Trial Bal"/>
      <sheetName val="PV"/>
      <sheetName val="QTY. PROV.LAB"/>
      <sheetName val="PREFACE"/>
      <sheetName val="TAXPRO"/>
      <sheetName val="P&amp;L"/>
      <sheetName val="SCH-A,B,C"/>
      <sheetName val="BS-203"/>
      <sheetName val="UK"/>
      <sheetName val="FORM-16"/>
      <sheetName val="STAFFSCHED "/>
      <sheetName val="Rayala"/>
      <sheetName val="Inflation"/>
      <sheetName val="deb"/>
      <sheetName val="AnnexIII"/>
      <sheetName val="Cheops BS"/>
      <sheetName val="_2_Reserve"/>
      <sheetName val="Maint_Def_Rev_03-04"/>
      <sheetName val="New-Growth_Def_Rev_03-04"/>
      <sheetName val="Perpetual_Def_Rev_03-04"/>
      <sheetName val="Renewal_Def_Rev_03-04"/>
      <sheetName val="_2_Reserve1"/>
      <sheetName val="Maint_Def_Rev_03-041"/>
      <sheetName val="New-Growth_Def_Rev_03-041"/>
      <sheetName val="Perpetual_Def_Rev_03-041"/>
      <sheetName val="Renewal_Def_Rev_03-041"/>
      <sheetName val="New_form_3CD_A1"/>
      <sheetName val="concrete"/>
      <sheetName val="FinMajestic"/>
      <sheetName val="PTRANGE"/>
      <sheetName val="Mktg"/>
      <sheetName val="Info on Rupee Cost"/>
      <sheetName val="#REF"/>
      <sheetName val="Model"/>
      <sheetName val="Macro2"/>
      <sheetName val="11400&amp;11405-done"/>
      <sheetName val="EXPLOT AGUA PVC"/>
      <sheetName val="Reports List"/>
      <sheetName val="36&quot;"/>
      <sheetName val="Parameters"/>
      <sheetName val="Register"/>
      <sheetName val="Occ, Other Rev, Exp, Dispo"/>
      <sheetName val="P1 RM"/>
      <sheetName val="5-F-PAR"/>
      <sheetName val="LEGAL GUJ"/>
      <sheetName val="IIL Payroll"/>
      <sheetName val="Nomenclature"/>
      <sheetName val="Master"/>
      <sheetName val="Annexure B"/>
      <sheetName val="Consolidate Trial Dec 06"/>
      <sheetName val="Transaction Inputs"/>
      <sheetName val="Res_Area"/>
      <sheetName val="PLFM01"/>
      <sheetName val="HCCE01"/>
      <sheetName val="QTY-00-01 (2)"/>
      <sheetName val="NSWSAGasElec_Jan"/>
      <sheetName val="OriginXsell_jan11"/>
      <sheetName val="501frgmar"/>
      <sheetName val="Validation"/>
      <sheetName val="MB51"/>
      <sheetName val="Resources"/>
      <sheetName val="GI 02"/>
      <sheetName val="PARAM (TLI Info)"/>
      <sheetName val="Horus B08"/>
      <sheetName val="Horus F07"/>
      <sheetName val="Invest"/>
      <sheetName val="1612.01AL - INT AM&amp;NIEP"/>
      <sheetName val="Project Info"/>
      <sheetName val="LPERDAS"/>
      <sheetName val="Reclass BS 11"/>
      <sheetName val="Reclass PL 11"/>
      <sheetName val="Base Data"/>
      <sheetName val="sept-plan"/>
      <sheetName val="Revenue"/>
      <sheetName val="Tables"/>
      <sheetName val="Detail"/>
      <sheetName val="BSPL"/>
      <sheetName val="Power"/>
      <sheetName val="CF SALE.W.OFF 01-02"/>
      <sheetName val="stock data"/>
      <sheetName val="Turnover"/>
      <sheetName val="Sheet2"/>
      <sheetName val="Asset_Data"/>
      <sheetName val="PARTY DETAILS"/>
      <sheetName val="riola_don't_know_9-26-99"/>
      <sheetName val="1_-_A_(Narrative)"/>
      <sheetName val="P_L"/>
      <sheetName val="MR08'_Cost_Manag"/>
      <sheetName val="Wavg_RM"/>
      <sheetName val="12_04_09"/>
      <sheetName val="Travel_Expense_Report(1week)"/>
      <sheetName val="NLD_-_Assum"/>
      <sheetName val="PARTY_DETAILS"/>
      <sheetName val="mar_rep_rev"/>
      <sheetName val="CF_SALE_W_OFF_01-02"/>
      <sheetName val="stock_data"/>
      <sheetName val="P&amp;L_February"/>
      <sheetName val="P&amp;L_Feb_2001_cumulative"/>
      <sheetName val="JE"/>
      <sheetName val="ADVTAX"/>
      <sheetName val="List Box"/>
      <sheetName val="Classification"/>
      <sheetName val="License Area"/>
      <sheetName val="Ipotesi"/>
      <sheetName val="DET0900"/>
      <sheetName val="Main Bs Cr"/>
      <sheetName val="Japan Reco"/>
      <sheetName val="TRIALBALANCE"/>
      <sheetName val="Sheet3"/>
      <sheetName val="Guide"/>
      <sheetName val="TB-HK"/>
      <sheetName val="Non-Statistical Sampling Master"/>
      <sheetName val="Two Step Revenue Testing Master"/>
      <sheetName val="Global Data"/>
      <sheetName val="U1.6"/>
      <sheetName val="E"/>
      <sheetName val="1.2 HDFC Collection"/>
      <sheetName val="PopCache_Sheet1"/>
      <sheetName val="AS21SchE - 9M0708"/>
      <sheetName val="Consolidation _Rs"/>
      <sheetName val="Lookups"/>
      <sheetName val="Query Results ALL"/>
      <sheetName val="M.G.P-2010"/>
      <sheetName val="Locked cell"/>
      <sheetName val="Listings_96-02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Employees"/>
      <sheetName val="Assumptions"/>
      <sheetName val="Setup Variables"/>
      <sheetName val="csp9597"/>
      <sheetName val="sent to HO"/>
      <sheetName val="STAFF "/>
      <sheetName val="Clause16(b) PF"/>
      <sheetName val="Sheet3 (2)"/>
      <sheetName val="Redelvery provision changed"/>
      <sheetName val="sum"/>
      <sheetName val="Balance sheet"/>
      <sheetName val="LEAVEREC"/>
      <sheetName val="Amortization_Table1"/>
      <sheetName val="3_Yr_Revenue_Analysis(old)1"/>
      <sheetName val="Travel_Expense_Report(1week)1"/>
      <sheetName val="Grouping_TB1"/>
      <sheetName val="riola_don't_know_9-26-991"/>
      <sheetName val="Reports_List1"/>
      <sheetName val="P_L1"/>
      <sheetName val="May_091"/>
      <sheetName val="Setup_Variables1"/>
      <sheetName val="MR08'_Cost_Manag1"/>
      <sheetName val="Wavg_RM1"/>
      <sheetName val="Grouping_TB"/>
      <sheetName val="Reports_List"/>
      <sheetName val="Setup_Variables"/>
      <sheetName val="Amortization_Table2"/>
      <sheetName val="3_Yr_Revenue_Analysis(old)2"/>
      <sheetName val="Travel_Expense_Report(1week)2"/>
      <sheetName val="Grouping_TB2"/>
      <sheetName val="riola_don't_know_9-26-992"/>
      <sheetName val="Reports_List2"/>
      <sheetName val="P_L2"/>
      <sheetName val="May_092"/>
      <sheetName val="New_form_3CD_A2"/>
      <sheetName val="Setup_Variables2"/>
      <sheetName val="MR08'_Cost_Manag2"/>
      <sheetName val="Wavg_RM2"/>
      <sheetName val="Amortization_Table3"/>
      <sheetName val="3_Yr_Revenue_Analysis(old)3"/>
      <sheetName val="Travel_Expense_Report(1week)3"/>
      <sheetName val="Grouping_TB3"/>
      <sheetName val="riola_don't_know_9-26-993"/>
      <sheetName val="Reports_List3"/>
      <sheetName val="P_L3"/>
      <sheetName val="May_093"/>
      <sheetName val="New_form_3CD_A3"/>
      <sheetName val="Setup_Variables3"/>
      <sheetName val="MR08'_Cost_Manag3"/>
      <sheetName val="Wavg_RM3"/>
      <sheetName val="Addition Ist &amp; IInd Half"/>
      <sheetName val="SysNavigation"/>
      <sheetName val="Amb - Working"/>
      <sheetName val="M00100"/>
      <sheetName val="SALES-BD"/>
      <sheetName val="CAPEX'00"/>
      <sheetName val="comet cur act"/>
      <sheetName val="recast tb - mar'11"/>
      <sheetName val="ALL"/>
      <sheetName val="telephone deposits written off"/>
      <sheetName val="유통망계획"/>
      <sheetName val="Input -B_Sheet"/>
      <sheetName val="Actual Work Progress"/>
      <sheetName val="Planned Work Schedule"/>
      <sheetName val="Rev sum"/>
      <sheetName val="PM (F)"/>
      <sheetName val="details"/>
      <sheetName val="Listings_96-021"/>
      <sheetName val="All_Data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1_-_A_(Narrative)1"/>
      <sheetName val="Presentation"/>
      <sheetName val="Dim_New"/>
      <sheetName val="PBCLIST"/>
      <sheetName val="_2_Reserve2"/>
      <sheetName val="Listings_96-022"/>
      <sheetName val="All_Data2"/>
      <sheetName val="mdd_&amp;_co_Fdr_jan_02_2"/>
      <sheetName val="Project_Resource_Details2"/>
      <sheetName val="Balance_Sheet_2"/>
      <sheetName val="P&amp;L_Summary_Page2"/>
      <sheetName val="Axis_Bank_Cheques2"/>
      <sheetName val="Master_Sheet2"/>
      <sheetName val="12_04_092"/>
      <sheetName val="Debtors_Ageing2"/>
      <sheetName val="Excess_Calc2"/>
      <sheetName val="M_G_P-20102"/>
      <sheetName val="SAP_-_Rightpak2"/>
      <sheetName val="Cash_Flows2"/>
      <sheetName val="Val_&amp;_Multp2"/>
      <sheetName val="Heating_Div2"/>
      <sheetName val="All_other_Div's2"/>
      <sheetName val="Mkt_Mult2"/>
      <sheetName val="Trans_Mult2"/>
      <sheetName val="Maint_Def_Rev_03-042"/>
      <sheetName val="New-Growth_Def_Rev_03-042"/>
      <sheetName val="Perpetual_Def_Rev_03-042"/>
      <sheetName val="Renewal_Def_Rev_03-042"/>
      <sheetName val="1_-_A_(Narrative)2"/>
      <sheetName val="AR_JAN'02"/>
      <sheetName val="Locked_cell"/>
      <sheetName val="Base_Data"/>
      <sheetName val="AP_RA99-0614"/>
      <sheetName val="HV_RA99-0614"/>
      <sheetName val="IN_RA99-0614"/>
      <sheetName val="CH_RA99-0614"/>
      <sheetName val="TH_RA99-0614"/>
      <sheetName val="HZ_RA99-0614"/>
      <sheetName val="Trial_Balance13"/>
      <sheetName val="Total_MG_13"/>
      <sheetName val="Op_Plan_Sales14"/>
      <sheetName val="IT_Only13"/>
      <sheetName val="Price_Testing_-_Used_-_112"/>
      <sheetName val="M_B-QtyRecn14"/>
      <sheetName val="Input_schedule13"/>
      <sheetName val="Sales_&amp;_Marketing_Dashboard13"/>
      <sheetName val="TPM_Tot13"/>
      <sheetName val="Sept_'9913"/>
      <sheetName val="Chart_of_Accounts13"/>
      <sheetName val="Opening_Balance10"/>
      <sheetName val="Cash_Flow_710"/>
      <sheetName val="FBT_Full13"/>
      <sheetName val="Other_notes13"/>
      <sheetName val="consolidated_Budget13"/>
      <sheetName val="Push_Diag_on_Premise10"/>
      <sheetName val="CChannel_Attract_Input10"/>
      <sheetName val="_2_Reserve3"/>
      <sheetName val="Listings_96-023"/>
      <sheetName val="5Y_v2_1410"/>
      <sheetName val="All_Data3"/>
      <sheetName val="mdd_&amp;_co_Fdr_jan_02_3"/>
      <sheetName val="Project_Resource_Details3"/>
      <sheetName val="Balance_Sheet_3"/>
      <sheetName val="P&amp;L_Summary_Page3"/>
      <sheetName val="Axis_Bank_Cheques3"/>
      <sheetName val="Master_Sheet3"/>
      <sheetName val="12_04_093"/>
      <sheetName val="Debtors_Ageing3"/>
      <sheetName val="Excess_Calc3"/>
      <sheetName val="M_G_P-20103"/>
      <sheetName val="SAP_-_Rightpak3"/>
      <sheetName val="Cash_Flows3"/>
      <sheetName val="Val_&amp;_Multp3"/>
      <sheetName val="Heating_Div3"/>
      <sheetName val="All_other_Div's3"/>
      <sheetName val="Mkt_Mult3"/>
      <sheetName val="Trans_Mult3"/>
      <sheetName val="Maint_Def_Rev_03-043"/>
      <sheetName val="New-Growth_Def_Rev_03-043"/>
      <sheetName val="Perpetual_Def_Rev_03-043"/>
      <sheetName val="Renewal_Def_Rev_03-043"/>
      <sheetName val="1_-_A_(Narrative)3"/>
      <sheetName val="P&amp;L_February1"/>
      <sheetName val="P&amp;L_Feb_2001_cumulative1"/>
      <sheetName val="AR_JAN'021"/>
      <sheetName val="NLD_-_Assum1"/>
      <sheetName val="Locked_cell1"/>
      <sheetName val="PARTY_DETAILS1"/>
      <sheetName val="FINAL_SHEET1"/>
      <sheetName val="Base_Data1"/>
      <sheetName val="Q1_Bookings_-_Pers_-_Attainment"/>
      <sheetName val="Q1 Bookings - Pers - Attainment"/>
      <sheetName val="XLR_NoRangeSheet"/>
      <sheetName val="DATABASE"/>
      <sheetName val="Transaction_Inputs"/>
      <sheetName val="Verification "/>
      <sheetName val="F.Assets"/>
      <sheetName val="F_Assets"/>
      <sheetName val="15"/>
      <sheetName val="AP_RA99-0615"/>
      <sheetName val="HV_RA99-0615"/>
      <sheetName val="IN_RA99-0615"/>
      <sheetName val="CH_RA99-0615"/>
      <sheetName val="TH_RA99-0615"/>
      <sheetName val="HZ_RA99-0615"/>
      <sheetName val="Trial_Balance14"/>
      <sheetName val="Total_MG_14"/>
      <sheetName val="Op_Plan_Sales15"/>
      <sheetName val="IT_Only14"/>
      <sheetName val="May_094"/>
      <sheetName val="Price_Testing_-_Used_-_113"/>
      <sheetName val="M_B-QtyRecn15"/>
      <sheetName val="Input_schedule14"/>
      <sheetName val="Sales_&amp;_Marketing_Dashboard14"/>
      <sheetName val="TPM_Tot14"/>
      <sheetName val="Sept_'9914"/>
      <sheetName val="Chart_of_Accounts14"/>
      <sheetName val="Opening_Balance11"/>
      <sheetName val="3_Yr_Revenue_Analysis(old)4"/>
      <sheetName val="Cash_Flow_711"/>
      <sheetName val="FBT_Full14"/>
      <sheetName val="Other_notes14"/>
      <sheetName val="consolidated_Budget14"/>
      <sheetName val="Push_Diag_on_Premise11"/>
      <sheetName val="CChannel_Attract_Input11"/>
      <sheetName val="Amortization_Table4"/>
      <sheetName val="New_form_3CD_A4"/>
      <sheetName val="riola_don't_know_9-26-994"/>
      <sheetName val="_2_Reserve4"/>
      <sheetName val="Listings_96-024"/>
      <sheetName val="5Y_v2_1411"/>
      <sheetName val="All_Data4"/>
      <sheetName val="P_L4"/>
      <sheetName val="mdd_&amp;_co_Fdr_jan_02_4"/>
      <sheetName val="Project_Resource_Details4"/>
      <sheetName val="Balance_Sheet_4"/>
      <sheetName val="P&amp;L_Summary_Page4"/>
      <sheetName val="Axis_Bank_Cheques4"/>
      <sheetName val="Master_Sheet4"/>
      <sheetName val="12_04_094"/>
      <sheetName val="Debtors_Ageing4"/>
      <sheetName val="Excess_Calc4"/>
      <sheetName val="M_G_P-20104"/>
      <sheetName val="SAP_-_Rightpak4"/>
      <sheetName val="Cash_Flows4"/>
      <sheetName val="Val_&amp;_Multp4"/>
      <sheetName val="Heating_Div4"/>
      <sheetName val="All_other_Div's4"/>
      <sheetName val="Mkt_Mult4"/>
      <sheetName val="Trans_Mult4"/>
      <sheetName val="Maint_Def_Rev_03-044"/>
      <sheetName val="New-Growth_Def_Rev_03-044"/>
      <sheetName val="Perpetual_Def_Rev_03-044"/>
      <sheetName val="Renewal_Def_Rev_03-044"/>
      <sheetName val="1_-_A_(Narrative)4"/>
      <sheetName val="P&amp;L_February2"/>
      <sheetName val="P&amp;L_Feb_2001_cumulative2"/>
      <sheetName val="AR_JAN'022"/>
      <sheetName val="NLD_-_Assum2"/>
      <sheetName val="Locked_cell2"/>
      <sheetName val="PARTY_DETAILS2"/>
      <sheetName val="FINAL_SHEET2"/>
      <sheetName val="Base_Data2"/>
      <sheetName val="C-21(b)"/>
      <sheetName val="BS face"/>
      <sheetName val="BS Notes"/>
      <sheetName val="PL face"/>
      <sheetName val="PL Notes"/>
      <sheetName val="CFS"/>
      <sheetName val="Grouping"/>
      <sheetName val="Fixed Assets"/>
      <sheetName val="Deferred tax"/>
      <sheetName val="MAT"/>
      <sheetName val="gp"/>
      <sheetName val="GP Ratio"/>
      <sheetName val="TBPY"/>
      <sheetName val="TBCY"/>
      <sheetName val="BS "/>
      <sheetName val="Forex Loss"/>
      <sheetName val="Sheet"/>
      <sheetName val="cost centers"/>
      <sheetName val="Cash Flow"/>
      <sheetName val="Liste MOAR (Recalss Payable)"/>
      <sheetName val="mar_rep_rev1"/>
      <sheetName val="CF_SALE_W_OFF_01-021"/>
      <sheetName val="stock_data1"/>
      <sheetName val="CLP_Value_Driver_(14)_Dec_Old"/>
      <sheetName val="AS21SchE_-_9M0708"/>
      <sheetName val="Occ,_Other_Rev,_Exp,_Dispo"/>
      <sheetName val="P1_RM"/>
      <sheetName val="LEGAL_GUJ"/>
      <sheetName val="61750000_Consultancy_Charges"/>
      <sheetName val="Labour_&amp;_Plant"/>
      <sheetName val="Annexure_B"/>
      <sheetName val="Input_Screen"/>
      <sheetName val="Base_Info"/>
      <sheetName val="RCC,Ret__Wall"/>
      <sheetName val="Cash_Flow-WSL_Base_Fcst"/>
      <sheetName val="TB_Round"/>
      <sheetName val="Sales_&amp;Sale_Cost"/>
      <sheetName val="mar_rep_rev2"/>
      <sheetName val="CF_SALE_W_OFF_01-022"/>
      <sheetName val="stock_data2"/>
      <sheetName val="CLP_Value_Driver_(14)_Dec_Old1"/>
      <sheetName val="AS21SchE_-_9M07081"/>
      <sheetName val="Occ,_Other_Rev,_Exp,_Dispo1"/>
      <sheetName val="P1_RM1"/>
      <sheetName val="LEGAL_GUJ1"/>
      <sheetName val="61750000_Consultancy_Charges1"/>
      <sheetName val="Labour_&amp;_Plant1"/>
      <sheetName val="Annexure_B1"/>
      <sheetName val="Input_Screen1"/>
      <sheetName val="Base_Info1"/>
      <sheetName val="RCC,Ret__Wall1"/>
      <sheetName val="Cash_Flow-WSL_Base_Fcst1"/>
      <sheetName val="TB_Round1"/>
      <sheetName val="Sales_&amp;Sale_Cost1"/>
      <sheetName val="Please_do_not_USE_or_DELETE"/>
      <sheetName val="OCCUR"/>
      <sheetName val="ANALYSIS(PACKING)"/>
      <sheetName val="Consumos"/>
      <sheetName val="Select"/>
      <sheetName val="Sub-Cont Rev"/>
      <sheetName val="Ann.VI.2"/>
      <sheetName val="prg"/>
      <sheetName val="p &amp;l stpwise"/>
      <sheetName val="Stores"/>
      <sheetName val="Financial Information"/>
      <sheetName val="Inventory Count Sheet "/>
      <sheetName val="(1)-PROFIT SU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/>
      <sheetData sheetId="941">
        <row r="10">
          <cell r="D10">
            <v>0</v>
          </cell>
        </row>
      </sheetData>
      <sheetData sheetId="942">
        <row r="10">
          <cell r="D10">
            <v>0</v>
          </cell>
        </row>
      </sheetData>
      <sheetData sheetId="943">
        <row r="10">
          <cell r="D10">
            <v>0</v>
          </cell>
        </row>
      </sheetData>
      <sheetData sheetId="944">
        <row r="10">
          <cell r="D10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MYT Data"/>
      <sheetName val="F 7 (BSL)"/>
      <sheetName val="F 7 (CHN)"/>
      <sheetName val="F 7 (KPKD)"/>
      <sheetName val="F 7 (KRD)"/>
      <sheetName val="F 7 (Nashik)"/>
      <sheetName val="F 7 (Parli)"/>
      <sheetName val="F 7 (Uran)"/>
      <sheetName val="F 7 (Paras 3-4)"/>
      <sheetName val="F 7 (Parli 6-7)"/>
      <sheetName val="F 7 (KPKD 5)"/>
      <sheetName val="F 7 (BSL4-5)"/>
      <sheetName val="F 7 (KRD660)"/>
      <sheetName val="F 7 (CHN 8-9)"/>
      <sheetName val="F 7 (Parli 8)"/>
      <sheetName val="F 7 (Hydro)"/>
    </sheetNames>
    <sheetDataSet>
      <sheetData sheetId="0">
        <row r="4">
          <cell r="D4">
            <v>7.4999999999999997E-2</v>
          </cell>
        </row>
        <row r="5">
          <cell r="D5">
            <v>0.155</v>
          </cell>
        </row>
        <row r="6">
          <cell r="D6">
            <v>0.155</v>
          </cell>
        </row>
        <row r="7">
          <cell r="D7">
            <v>0.155</v>
          </cell>
        </row>
        <row r="8">
          <cell r="D8">
            <v>0.155</v>
          </cell>
        </row>
        <row r="9">
          <cell r="D9">
            <v>0.155</v>
          </cell>
        </row>
        <row r="10">
          <cell r="D10">
            <v>0.155</v>
          </cell>
        </row>
        <row r="11">
          <cell r="D11">
            <v>0.155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  <sheetName val="RMC"/>
      <sheetName val="Data"/>
      <sheetName val="Trial Balance - MARCH 2006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  <sheetName val="Input"/>
      <sheetName val="pa-mtly"/>
      <sheetName val="Lead COC"/>
      <sheetName val="XREF"/>
      <sheetName val="HBI NCD"/>
      <sheetName val="p &amp;l stpwise"/>
      <sheetName val="Japan Reco"/>
      <sheetName val="p &amp;l stpwise dec03"/>
      <sheetName val="Financial Information"/>
      <sheetName val="Worksheet in VA All Balances Co"/>
      <sheetName val="FORM-16"/>
      <sheetName val="ORIGINAL"/>
      <sheetName val="RA-markate"/>
      <sheetName val="Summary model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>
            <v>0</v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  <sheetName val="Long-Term Borrowings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Lead"/>
      <sheetName val="Inputs"/>
      <sheetName val="Feb-06"/>
      <sheetName val="04REL"/>
      <sheetName val="RAJ"/>
      <sheetName val="all"/>
      <sheetName val="Data"/>
      <sheetName val="17(B) govt"/>
      <sheetName val="DLC"/>
      <sheetName val="1.1 Trs. Fai."/>
      <sheetName val="feasibility require"/>
      <sheetName val="Sheet1"/>
      <sheetName val="STN WISE EMR"/>
      <sheetName val="Dom"/>
      <sheetName val="MO EY"/>
      <sheetName val="MO CY"/>
      <sheetName val="FIX DATA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  <sheetName val="Codes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P&amp;L"/>
      <sheetName val="SCH"/>
      <sheetName val="SPT vs PHI"/>
      <sheetName val="Civil Boq"/>
      <sheetName val="Control"/>
      <sheetName val="Voucher"/>
      <sheetName val="Data"/>
      <sheetName val="Cal"/>
      <sheetName val="Summary"/>
      <sheetName val="CONSTANTES"/>
      <sheetName val="Other"/>
      <sheetName val="REL"/>
      <sheetName val="Grouping TB"/>
      <sheetName val="Pre_XML"/>
      <sheetName val="GENERAL"/>
      <sheetName val="10A"/>
      <sheetName val="CFL"/>
      <sheetName val="BALANCE_SHEET"/>
      <sheetName val="CYLA BFLA"/>
      <sheetName val="CG_OS"/>
      <sheetName val="FRINGE_BENEFIT_INFO"/>
      <sheetName val="HOUSE_PROPERTY"/>
      <sheetName val="NATUREOFBUSINESS"/>
      <sheetName val="OTHER_INFORMATION"/>
      <sheetName val="GENERAL2"/>
      <sheetName val="SUBSIDIARY DETAILS"/>
      <sheetName val="80G"/>
      <sheetName val="QUANTITATIVE_DETAILS"/>
      <sheetName val="SI"/>
      <sheetName val="DPM_DOA"/>
      <sheetName val="DEP_DCG"/>
      <sheetName val="IT_FBT_DDTP"/>
      <sheetName val="EI"/>
      <sheetName val="ESR"/>
      <sheetName val="Instructions"/>
      <sheetName val="80_"/>
      <sheetName val="PART_C"/>
      <sheetName val="PROFIT_LOSS"/>
      <sheetName val="BP"/>
      <sheetName val="PART_B"/>
      <sheetName val="RA"/>
      <sheetName val="Pulses"/>
      <sheetName val="Financial Information"/>
      <sheetName val="PPE &amp; IA - CY"/>
      <sheetName val="HBI NCD"/>
      <sheetName val="Schedules PL"/>
      <sheetName val="Schedules BS"/>
      <sheetName val="BS"/>
      <sheetName val="Ann.7"/>
      <sheetName val="Non-Recurring Items Detail"/>
      <sheetName val="Gross Margin by Practice"/>
      <sheetName val="OpServicesDetail"/>
      <sheetName val="SCH2"/>
      <sheetName val="SCH3"/>
      <sheetName val="SCH4"/>
      <sheetName val="Other notes"/>
      <sheetName val="entitl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  <sheetName val="Instruction Sheet"/>
      <sheetName val="Clause 9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  <sheetName val="SUMMERY"/>
      <sheetName val="Par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  <sheetData sheetId="48" refreshError="1"/>
      <sheetData sheetId="4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  <sheetName val="Masters"/>
      <sheetName val="deb"/>
      <sheetName val="Data"/>
      <sheetName val="wwww"/>
      <sheetName val="contentious issues"/>
      <sheetName val="Stores"/>
      <sheetName val="Inter unit set off"/>
      <sheetName val="p &amp;l stpwise"/>
      <sheetName val="Notes to BS (Assets)"/>
      <sheetName val="XREF"/>
      <sheetName val="Breakup Value Working"/>
      <sheetName val="Cash Flow Statement"/>
      <sheetName val="Financial Information"/>
      <sheetName val="Back_Cal_for OMC"/>
      <sheetName val="NOC"/>
      <sheetName val="tdint"/>
      <sheetName val="Cash flow details"/>
      <sheetName val="TOTAL OFERTAS AGUAS euros"/>
      <sheetName val="syndicate codes"/>
      <sheetName val="User Input Sheet"/>
      <sheetName val="Taxes"/>
      <sheetName val="ANNEXURE -15."/>
      <sheetName val="Controls"/>
      <sheetName val="EBITDA"/>
      <sheetName val="Interface"/>
      <sheetName val="WACC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  <sheetName val="Codes"/>
      <sheetName val="Instruction Sheet"/>
      <sheetName val="Exclusion List"/>
      <sheetName val="Civil Work"/>
      <sheetName val="F-C"/>
      <sheetName val="1612.01AL - INT AM&amp;NIEP"/>
      <sheetName val="2.1. Claimed Not Ack as debts"/>
      <sheetName val="2.2. Unitech Contingent"/>
      <sheetName val="2.4. Service Tax Contingent"/>
      <sheetName val="6. Auditor Payment"/>
      <sheetName val="7. Pauling Joint Venture"/>
      <sheetName val="8. Non Provision"/>
      <sheetName val="5. MR"/>
      <sheetName val="31. EPS"/>
      <sheetName val="13. Finance Lease"/>
      <sheetName val="18. Earnings"/>
      <sheetName val="Workings"/>
      <sheetName val="Financial Information"/>
      <sheetName val="tdint"/>
      <sheetName val="Cash flow details"/>
      <sheetName val="p &amp;l stpwise"/>
      <sheetName val="p &amp;l stpwise dec03"/>
      <sheetName val="3"/>
      <sheetName val="Waterfall templates"/>
      <sheetName val="Tax"/>
      <sheetName val="Civil Boq"/>
      <sheetName val="tipos de cambioC"/>
      <sheetName val="AR"/>
      <sheetName val="XREF"/>
      <sheetName val="Breakup Value Working"/>
      <sheetName val="Consolidated"/>
      <sheetName val="Additions9900"/>
      <sheetName val="Financials"/>
      <sheetName val="SCB - Annexure A"/>
      <sheetName val="CG - SLR Investments"/>
      <sheetName val="JV-SUB"/>
      <sheetName val="wwww"/>
      <sheetName val="CBS"/>
      <sheetName val="Edit(01)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>
        <row r="91">
          <cell r="AH91">
            <v>32441711.919000741</v>
          </cell>
        </row>
      </sheetData>
      <sheetData sheetId="30">
        <row r="91">
          <cell r="AH91">
            <v>32441711.919000741</v>
          </cell>
        </row>
      </sheetData>
      <sheetData sheetId="31">
        <row r="91">
          <cell r="AH91">
            <v>32441711.919000741</v>
          </cell>
        </row>
      </sheetData>
      <sheetData sheetId="32">
        <row r="91">
          <cell r="AH91">
            <v>32441711.919000741</v>
          </cell>
        </row>
      </sheetData>
      <sheetData sheetId="33">
        <row r="91">
          <cell r="AH91">
            <v>32441711.919000741</v>
          </cell>
        </row>
      </sheetData>
      <sheetData sheetId="34">
        <row r="91">
          <cell r="AH91">
            <v>32441711.919000741</v>
          </cell>
        </row>
      </sheetData>
      <sheetData sheetId="35">
        <row r="91">
          <cell r="AH91">
            <v>32441711.919000741</v>
          </cell>
        </row>
      </sheetData>
      <sheetData sheetId="36">
        <row r="91">
          <cell r="AH91">
            <v>32441711.919000741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  <sheetName val="Lead"/>
      <sheetName val="sch"/>
      <sheetName val="1.2"/>
      <sheetName val="Bal Sheet"/>
      <sheetName val="START"/>
      <sheetName val="QOS9900"/>
      <sheetName val="NAGAR"/>
      <sheetName val="Controls"/>
      <sheetName val="Liability Mgmt"/>
      <sheetName val="Activity Codes"/>
      <sheetName val="1612.01AL - INT AM&amp;NIEP"/>
      <sheetName val="Basic"/>
      <sheetName val="Trial Balance"/>
      <sheetName val="BS-203"/>
      <sheetName val="Quote Sheet"/>
      <sheetName val="DEP WORKING"/>
      <sheetName val="Bank control chart"/>
      <sheetName val="wwww"/>
      <sheetName val="Caption List"/>
      <sheetName val="PRODN&amp;SALES-CHART"/>
      <sheetName val="Unit Rate"/>
      <sheetName val="LC6"/>
      <sheetName val="Index"/>
      <sheetName val="Ref"/>
      <sheetName val="KPIs"/>
      <sheetName val="trial bal"/>
      <sheetName val="Cover sheet"/>
      <sheetName val="SIEVE"/>
      <sheetName val="STEEL STRUCTURE"/>
      <sheetName val="Data"/>
      <sheetName val="Summary year Plan"/>
      <sheetName val="Attributes"/>
      <sheetName val="P87-SL98"/>
      <sheetName val="East Lobe 3"/>
      <sheetName val="Sheet1"/>
      <sheetName val="p &amp;l stpwise"/>
      <sheetName val="XREF"/>
      <sheetName val="tdint"/>
      <sheetName val="BS"/>
      <sheetName val="9-13"/>
      <sheetName val="P&amp;L"/>
      <sheetName val="14-15"/>
      <sheetName val="5-8"/>
      <sheetName val="Cash flow details"/>
      <sheetName val="Input Sheet"/>
      <sheetName val="Output Sheet"/>
      <sheetName val="USD"/>
      <sheetName val="Summary"/>
      <sheetName val="Modifed"/>
      <sheetName val="Pivot"/>
      <sheetName val="SAP ITC"/>
      <sheetName val="Tax Code-1"/>
      <sheetName val="P20"/>
      <sheetName val="Challan"/>
      <sheetName val="Update Macro"/>
      <sheetName val="Setting"/>
      <sheetName val="Dont Alter"/>
      <sheetName val="Grouping"/>
      <sheetName val="Cost-Dist"/>
      <sheetName val="5"/>
      <sheetName val="11. B-17"/>
      <sheetName val="Fact Trial"/>
      <sheetName val="Lists"/>
      <sheetName val="MF NAV&amp;MARKET VALUE 31.03.2006"/>
      <sheetName val="MAR EX"/>
      <sheetName val="F.2.4.1_HALB"/>
      <sheetName val="BS Schdl-3-Fixed Assets"/>
      <sheetName val="co lease rental"/>
      <sheetName val="UNNEGOED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3">
          <cell r="B3">
            <v>190028198</v>
          </cell>
        </row>
      </sheetData>
      <sheetData sheetId="62">
        <row r="3">
          <cell r="B3">
            <v>190028198</v>
          </cell>
        </row>
      </sheetData>
      <sheetData sheetId="63">
        <row r="3">
          <cell r="B3">
            <v>190028198</v>
          </cell>
        </row>
      </sheetData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TPS_4-5 LD Impact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Fuel Projection"/>
      <sheetName val="Op Parameters MYT"/>
      <sheetName val="FY 22-23"/>
      <sheetName val="FY 23-24"/>
      <sheetName val="FY 24-25 H1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COD's"/>
      <sheetName val="Esc rate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76">
          <cell r="P576">
            <v>1.0966819999999999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heet6"/>
      <sheetName val="pmts"/>
      <sheetName val="JE"/>
      <sheetName val="utilisation"/>
      <sheetName val="LOSS BOOKING"/>
      <sheetName val="Oustanding Balances"/>
      <sheetName val="7.875%"/>
      <sheetName val="8.500%"/>
      <sheetName val="31.3LOANBAL"/>
      <sheetName val="MONTHWISE"/>
      <sheetName val="swaps"/>
      <sheetName val="var summ"/>
      <sheetName val="EF"/>
      <sheetName val="41"/>
      <sheetName val="11"/>
      <sheetName val="Sheet5"/>
      <sheetName val="12"/>
      <sheetName val="16"/>
      <sheetName val="jojo-17"/>
      <sheetName val="17 "/>
      <sheetName val="TISCO13th bill"/>
      <sheetName val="discount"/>
      <sheetName val="av rate"/>
      <sheetName val="XREF"/>
      <sheetName val="Tickmarks"/>
      <sheetName val="16-capn"/>
      <sheetName val="17"/>
      <sheetName val="buyback"/>
      <sheetName val="caprev"/>
      <sheetName val="repatje"/>
      <sheetName val="Sheet4"/>
      <sheetName val="profit on repat"/>
      <sheetName val="Sheet1"/>
      <sheetName val="swap"/>
      <sheetName val="rough"/>
      <sheetName val="yhm"/>
      <sheetName val="Sheet3"/>
      <sheetName val="Sheet2"/>
      <sheetName val="realgnments2001"/>
      <sheetName val="realignment2000"/>
      <sheetName val="realignment99"/>
      <sheetName val="realignment98"/>
      <sheetName val="cd etc"/>
      <sheetName val="chaseAc"/>
      <sheetName val="Issue exp"/>
      <sheetName val="disc"/>
      <sheetName val="jojoadjt03"/>
      <sheetName val="jojoadjt02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8">
          <cell r="J28">
            <v>-103028415</v>
          </cell>
          <cell r="K28" t="str">
            <v>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A3">
            <v>230585303.5</v>
          </cell>
          <cell r="B3">
            <v>230585303.5</v>
          </cell>
          <cell r="D3" t="str">
            <v>INTEREST AND FINANCE CHARGES LEADSHEET</v>
          </cell>
          <cell r="E3" t="str">
            <v>!</v>
          </cell>
        </row>
        <row r="5">
          <cell r="A5">
            <v>-14737737</v>
          </cell>
          <cell r="B5">
            <v>-14737737</v>
          </cell>
          <cell r="D5" t="str">
            <v>PROVISIONS FOR SEC./ UNSEC. LOANS LEADSHEET</v>
          </cell>
          <cell r="E5" t="str">
            <v>!</v>
          </cell>
        </row>
        <row r="6">
          <cell r="A6">
            <v>-1639937440</v>
          </cell>
          <cell r="B6">
            <v>-1639937440</v>
          </cell>
          <cell r="D6" t="str">
            <v>UNSECURED LOANS LEADSHEET</v>
          </cell>
          <cell r="E6" t="str">
            <v>!</v>
          </cell>
        </row>
        <row r="7">
          <cell r="A7">
            <v>-842699986</v>
          </cell>
          <cell r="B7">
            <v>-842699986</v>
          </cell>
          <cell r="D7" t="str">
            <v>UNSECURED LOANS LEADSHEET</v>
          </cell>
          <cell r="E7" t="str">
            <v>!</v>
          </cell>
        </row>
        <row r="8">
          <cell r="A8">
            <v>-103028415</v>
          </cell>
          <cell r="B8">
            <v>-103028415</v>
          </cell>
          <cell r="D8" t="str">
            <v>INTEREST AND FINANCE CHARGES LEADSHEET</v>
          </cell>
          <cell r="E8" t="str">
            <v>!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01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Determination of Threshold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8"/>
  <sheetViews>
    <sheetView showGridLines="0" tabSelected="1" zoomScale="65" workbookViewId="0">
      <selection activeCell="D20" sqref="D20"/>
    </sheetView>
  </sheetViews>
  <sheetFormatPr defaultRowHeight="14.5" x14ac:dyDescent="0.35"/>
  <cols>
    <col min="2" max="2" width="22.36328125" customWidth="1"/>
    <col min="3" max="3" width="14.7265625" customWidth="1"/>
    <col min="4" max="4" width="15.36328125" customWidth="1"/>
    <col min="5" max="5" width="10.54296875" customWidth="1"/>
  </cols>
  <sheetData>
    <row r="2" spans="2:5" x14ac:dyDescent="0.35">
      <c r="B2" s="191" t="s">
        <v>197</v>
      </c>
      <c r="C2" s="192" t="s">
        <v>179</v>
      </c>
      <c r="D2" s="192"/>
      <c r="E2" s="192"/>
    </row>
    <row r="3" spans="2:5" ht="52" x14ac:dyDescent="0.35">
      <c r="B3" s="191"/>
      <c r="C3" s="182" t="s">
        <v>192</v>
      </c>
      <c r="D3" s="182" t="s">
        <v>193</v>
      </c>
      <c r="E3" s="182" t="s">
        <v>18</v>
      </c>
    </row>
    <row r="4" spans="2:5" x14ac:dyDescent="0.35">
      <c r="B4" s="190"/>
      <c r="C4" s="182" t="s">
        <v>194</v>
      </c>
      <c r="D4" s="182" t="s">
        <v>195</v>
      </c>
      <c r="E4" s="182" t="s">
        <v>196</v>
      </c>
    </row>
    <row r="5" spans="2:5" x14ac:dyDescent="0.35">
      <c r="B5" s="183" t="s">
        <v>180</v>
      </c>
      <c r="C5" s="184">
        <f>'FY 22-23_750 kcalkg'!$E$286</f>
        <v>319.04472347806734</v>
      </c>
      <c r="D5" s="184">
        <f>'FY 22-23_650 kcalkg'!$E$286</f>
        <v>311.53617125464484</v>
      </c>
      <c r="E5" s="185">
        <f>C5-D5</f>
        <v>7.5085522234224982</v>
      </c>
    </row>
    <row r="6" spans="2:5" x14ac:dyDescent="0.35">
      <c r="B6" s="183" t="s">
        <v>181</v>
      </c>
      <c r="C6" s="184">
        <f>'FY 22-23_750 kcalkg'!$G$286</f>
        <v>3455.0532976102827</v>
      </c>
      <c r="D6" s="184">
        <f>'FY 22-23_650 kcalkg'!$G$286</f>
        <v>3363.760197649885</v>
      </c>
      <c r="E6" s="185">
        <f t="shared" ref="E6:E17" si="0">C6-D6</f>
        <v>91.29309996039774</v>
      </c>
    </row>
    <row r="7" spans="2:5" x14ac:dyDescent="0.35">
      <c r="B7" s="183" t="s">
        <v>182</v>
      </c>
      <c r="C7" s="184">
        <f>'FY 22-23_750 kcalkg'!$O$286</f>
        <v>1519.6588778171606</v>
      </c>
      <c r="D7" s="184">
        <f>'FY 22-23_650 kcalkg'!$O$286</f>
        <v>1483.1334107342584</v>
      </c>
      <c r="E7" s="185">
        <f t="shared" si="0"/>
        <v>36.525467082902196</v>
      </c>
    </row>
    <row r="8" spans="2:5" x14ac:dyDescent="0.35">
      <c r="B8" s="186" t="s">
        <v>183</v>
      </c>
      <c r="C8" s="184">
        <f>'FY 22-23_750 kcalkg'!$I$286</f>
        <v>370.93616773844531</v>
      </c>
      <c r="D8" s="184">
        <f>'FY 22-23_650 kcalkg'!$I$286</f>
        <v>366.29504739785239</v>
      </c>
      <c r="E8" s="185">
        <f t="shared" si="0"/>
        <v>4.64112034059292</v>
      </c>
    </row>
    <row r="9" spans="2:5" x14ac:dyDescent="0.35">
      <c r="B9" s="183" t="s">
        <v>184</v>
      </c>
      <c r="C9" s="184">
        <f>'FY 22-23_750 kcalkg'!$K$286</f>
        <v>1159.6184457510976</v>
      </c>
      <c r="D9" s="184">
        <f>'FY 22-23_650 kcalkg'!$K$286</f>
        <v>1129.2331921131463</v>
      </c>
      <c r="E9" s="185">
        <f t="shared" si="0"/>
        <v>30.385253637951337</v>
      </c>
    </row>
    <row r="10" spans="2:5" x14ac:dyDescent="0.35">
      <c r="B10" s="187" t="s">
        <v>186</v>
      </c>
      <c r="C10" s="184">
        <f>'FY 22-23_750 kcalkg'!$L$286</f>
        <v>1008.4649894881248</v>
      </c>
      <c r="D10" s="184">
        <f>'FY 22-23_650 kcalkg'!$L$286</f>
        <v>979.14900847033027</v>
      </c>
      <c r="E10" s="185">
        <f t="shared" si="0"/>
        <v>29.31598101779457</v>
      </c>
    </row>
    <row r="11" spans="2:5" x14ac:dyDescent="0.35">
      <c r="B11" s="183" t="s">
        <v>187</v>
      </c>
      <c r="C11" s="184">
        <f>'FY 22-23_750 kcalkg'!$M$286</f>
        <v>1233.754662977874</v>
      </c>
      <c r="D11" s="184">
        <f>'FY 22-23_650 kcalkg'!$M$286</f>
        <v>1228.1224443803651</v>
      </c>
      <c r="E11" s="185">
        <f t="shared" si="0"/>
        <v>5.6322185975088814</v>
      </c>
    </row>
    <row r="12" spans="2:5" x14ac:dyDescent="0.35">
      <c r="B12" s="183" t="s">
        <v>188</v>
      </c>
      <c r="C12" s="184">
        <f>'FY 22-23_750 kcalkg'!$P$286</f>
        <v>1126.0752412301072</v>
      </c>
      <c r="D12" s="184">
        <f>'FY 22-23_650 kcalkg'!$P$286</f>
        <v>1110.5411137448293</v>
      </c>
      <c r="E12" s="185">
        <f t="shared" si="0"/>
        <v>15.53412748527785</v>
      </c>
    </row>
    <row r="13" spans="2:5" x14ac:dyDescent="0.35">
      <c r="B13" s="183" t="s">
        <v>189</v>
      </c>
      <c r="C13" s="184">
        <f>'FY 22-23_750 kcalkg'!$F$286</f>
        <v>2310.0879525373866</v>
      </c>
      <c r="D13" s="184">
        <f>'FY 22-23_650 kcalkg'!$F$286</f>
        <v>2265.8584065977852</v>
      </c>
      <c r="E13" s="185">
        <f t="shared" si="0"/>
        <v>44.229545939601394</v>
      </c>
    </row>
    <row r="14" spans="2:5" x14ac:dyDescent="0.35">
      <c r="B14" s="183" t="s">
        <v>190</v>
      </c>
      <c r="C14" s="184">
        <f>'FY 22-23_750 kcalkg'!$J$286</f>
        <v>3288.6089738487613</v>
      </c>
      <c r="D14" s="184">
        <f>'FY 22-23_650 kcalkg'!$J$286</f>
        <v>3284.1178206480886</v>
      </c>
      <c r="E14" s="185">
        <f t="shared" si="0"/>
        <v>4.4911532006726702</v>
      </c>
    </row>
    <row r="15" spans="2:5" x14ac:dyDescent="0.35">
      <c r="B15" s="183" t="s">
        <v>191</v>
      </c>
      <c r="C15" s="184">
        <f>'FY 22-23_750 kcalkg'!$H$286</f>
        <v>2438.9274557172971</v>
      </c>
      <c r="D15" s="184">
        <f>'FY 22-23_650 kcalkg'!$H$286</f>
        <v>2385.9273673532248</v>
      </c>
      <c r="E15" s="185">
        <f t="shared" si="0"/>
        <v>53.000088364072326</v>
      </c>
    </row>
    <row r="16" spans="2:5" x14ac:dyDescent="0.35">
      <c r="B16" s="187" t="s">
        <v>10</v>
      </c>
      <c r="C16" s="184">
        <f>'FY 22-23_750 kcalkg'!$N$286</f>
        <v>502.8266832958642</v>
      </c>
      <c r="D16" s="184">
        <f>'FY 22-23_650 kcalkg'!$N$286</f>
        <v>500.51562496056295</v>
      </c>
      <c r="E16" s="185">
        <f t="shared" si="0"/>
        <v>2.3110583353012544</v>
      </c>
    </row>
    <row r="17" spans="2:5" x14ac:dyDescent="0.35">
      <c r="B17" s="187" t="s">
        <v>185</v>
      </c>
      <c r="C17" s="184">
        <f>'FY 22-23_750 kcalkg'!$S$286</f>
        <v>884.59203425401836</v>
      </c>
      <c r="D17" s="184">
        <f>'FY 22-23_650 kcalkg'!$S$286</f>
        <v>884.59203425401836</v>
      </c>
      <c r="E17" s="185">
        <f t="shared" si="0"/>
        <v>0</v>
      </c>
    </row>
    <row r="18" spans="2:5" x14ac:dyDescent="0.35">
      <c r="B18" s="188" t="s">
        <v>168</v>
      </c>
      <c r="C18" s="189">
        <f>SUM(C5:C17)</f>
        <v>19617.649505744488</v>
      </c>
      <c r="D18" s="189">
        <f>SUM(D5:D17)</f>
        <v>19292.781839558997</v>
      </c>
      <c r="E18" s="189">
        <f t="shared" ref="E18" si="1">SUM(E5:E17)</f>
        <v>324.86766618549564</v>
      </c>
    </row>
  </sheetData>
  <mergeCells count="2">
    <mergeCell ref="B2:B3"/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CEBBE-1800-4AB0-8AC6-F26A6ECD2017}">
  <sheetPr>
    <pageSetUpPr fitToPage="1"/>
  </sheetPr>
  <dimension ref="A1:AW333"/>
  <sheetViews>
    <sheetView showGridLines="0" view="pageBreakPreview" zoomScale="72" zoomScaleSheetLayoutView="70" workbookViewId="0">
      <pane xSplit="4" ySplit="3" topLeftCell="Q4" activePane="bottomRight" state="frozen"/>
      <selection pane="topRight" activeCell="E1" sqref="E1"/>
      <selection pane="bottomLeft" activeCell="A4" sqref="A4"/>
      <selection pane="bottomRight" activeCell="T1" sqref="T1:W1048576"/>
    </sheetView>
  </sheetViews>
  <sheetFormatPr defaultColWidth="8.6328125" defaultRowHeight="15.5" outlineLevelRow="1" outlineLevelCol="1" x14ac:dyDescent="0.35"/>
  <cols>
    <col min="1" max="1" width="8.6328125" style="4"/>
    <col min="2" max="2" width="13.1796875" style="1" customWidth="1"/>
    <col min="3" max="3" width="59.54296875" style="4" customWidth="1"/>
    <col min="4" max="4" width="14.81640625" style="3" customWidth="1"/>
    <col min="5" max="5" width="19" style="4" bestFit="1" customWidth="1"/>
    <col min="6" max="6" width="20.36328125" style="4" bestFit="1" customWidth="1"/>
    <col min="7" max="8" width="20.453125" style="4" bestFit="1" customWidth="1"/>
    <col min="9" max="9" width="18.6328125" style="4" bestFit="1" customWidth="1"/>
    <col min="10" max="10" width="19.08984375" style="4" customWidth="1"/>
    <col min="11" max="11" width="19.90625" style="4" bestFit="1" customWidth="1"/>
    <col min="12" max="12" width="17.08984375" style="4" bestFit="1" customWidth="1"/>
    <col min="13" max="13" width="14.08984375" style="4" customWidth="1"/>
    <col min="14" max="14" width="17.08984375" style="4" customWidth="1"/>
    <col min="15" max="15" width="18" style="4" customWidth="1"/>
    <col min="16" max="16" width="20.81640625" style="4" customWidth="1"/>
    <col min="17" max="17" width="18.1796875" style="4" customWidth="1"/>
    <col min="18" max="18" width="19.1796875" style="4" customWidth="1"/>
    <col min="19" max="19" width="18.6328125" style="2" customWidth="1"/>
    <col min="20" max="20" width="11.36328125" style="4" bestFit="1" customWidth="1"/>
    <col min="21" max="21" width="11.36328125" style="4" customWidth="1"/>
    <col min="22" max="22" width="12" style="4" bestFit="1" customWidth="1"/>
    <col min="23" max="23" width="13" style="4" customWidth="1"/>
    <col min="24" max="24" width="15.54296875" style="2" bestFit="1" customWidth="1"/>
    <col min="25" max="26" width="13.54296875" style="5" customWidth="1"/>
    <col min="27" max="27" width="12" style="4" customWidth="1"/>
    <col min="28" max="28" width="13.90625" style="4" bestFit="1" customWidth="1"/>
    <col min="29" max="29" width="12" style="4" customWidth="1"/>
    <col min="30" max="30" width="27.54296875" style="4" bestFit="1" customWidth="1" outlineLevel="1"/>
    <col min="31" max="32" width="15.90625" style="4" customWidth="1" outlineLevel="1"/>
    <col min="33" max="33" width="11.08984375" style="4" customWidth="1" outlineLevel="1"/>
    <col min="34" max="34" width="21" style="4" customWidth="1" outlineLevel="1"/>
    <col min="35" max="35" width="11.36328125" style="4" customWidth="1" outlineLevel="1"/>
    <col min="36" max="36" width="16.90625" style="4" customWidth="1" outlineLevel="1"/>
    <col min="37" max="37" width="13.54296875" style="4" customWidth="1" outlineLevel="1"/>
    <col min="38" max="38" width="16" style="4" customWidth="1" outlineLevel="1"/>
    <col min="39" max="39" width="11.81640625" style="4" customWidth="1" outlineLevel="1"/>
    <col min="40" max="40" width="21" style="4" customWidth="1" outlineLevel="1"/>
    <col min="41" max="41" width="16.08984375" style="4" customWidth="1" outlineLevel="1"/>
    <col min="42" max="42" width="8.1796875" style="4" customWidth="1" outlineLevel="1"/>
    <col min="43" max="44" width="10.6328125" style="4" customWidth="1" outlineLevel="1"/>
    <col min="45" max="45" width="6.90625" style="4" customWidth="1" outlineLevel="1"/>
    <col min="46" max="46" width="5.81640625" style="4" customWidth="1" outlineLevel="1"/>
    <col min="47" max="16384" width="8.6328125" style="4"/>
  </cols>
  <sheetData>
    <row r="1" spans="2:49" x14ac:dyDescent="0.35">
      <c r="C1" s="2" t="s">
        <v>169</v>
      </c>
    </row>
    <row r="2" spans="2:49" ht="16" thickBot="1" x14ac:dyDescent="0.4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6"/>
      <c r="U2" s="6"/>
      <c r="V2" s="6"/>
      <c r="W2" s="6"/>
      <c r="AA2" s="8"/>
    </row>
    <row r="3" spans="2:49" s="17" customFormat="1" ht="31.5" thickBot="1" x14ac:dyDescent="0.4">
      <c r="B3" s="9"/>
      <c r="C3" s="10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170</v>
      </c>
      <c r="J3" s="11" t="s">
        <v>6</v>
      </c>
      <c r="K3" s="11" t="s">
        <v>7</v>
      </c>
      <c r="L3" s="12" t="s">
        <v>8</v>
      </c>
      <c r="M3" s="11" t="s">
        <v>9</v>
      </c>
      <c r="N3" s="11" t="s">
        <v>10</v>
      </c>
      <c r="O3" s="12" t="s">
        <v>11</v>
      </c>
      <c r="P3" s="11" t="s">
        <v>12</v>
      </c>
      <c r="Q3" s="12" t="s">
        <v>13</v>
      </c>
      <c r="R3" s="12" t="s">
        <v>14</v>
      </c>
      <c r="S3" s="11" t="s">
        <v>15</v>
      </c>
      <c r="T3" s="11"/>
      <c r="U3" s="11"/>
      <c r="V3" s="11"/>
      <c r="W3" s="11"/>
      <c r="X3" s="13" t="s">
        <v>16</v>
      </c>
      <c r="Y3" s="14"/>
      <c r="Z3" s="14"/>
      <c r="AA3" s="15"/>
      <c r="AB3" s="16"/>
    </row>
    <row r="4" spans="2:49" ht="14" x14ac:dyDescent="0.3">
      <c r="B4" s="194" t="s">
        <v>20</v>
      </c>
      <c r="C4" s="20" t="s">
        <v>21</v>
      </c>
      <c r="D4" s="21" t="s">
        <v>22</v>
      </c>
      <c r="E4" s="22">
        <v>1</v>
      </c>
      <c r="F4" s="22">
        <v>2</v>
      </c>
      <c r="G4" s="22">
        <v>5</v>
      </c>
      <c r="H4" s="22">
        <v>2</v>
      </c>
      <c r="I4" s="22">
        <v>3</v>
      </c>
      <c r="J4" s="22">
        <v>3</v>
      </c>
      <c r="K4" s="22">
        <v>3</v>
      </c>
      <c r="L4" s="22">
        <v>2</v>
      </c>
      <c r="M4" s="22">
        <v>2</v>
      </c>
      <c r="N4" s="22">
        <v>1</v>
      </c>
      <c r="O4" s="22">
        <v>4</v>
      </c>
      <c r="P4" s="22">
        <v>1</v>
      </c>
      <c r="Q4" s="22">
        <v>1</v>
      </c>
      <c r="R4" s="22"/>
      <c r="S4" s="23"/>
      <c r="T4" s="18"/>
      <c r="U4" s="18"/>
      <c r="V4" s="18"/>
      <c r="W4" s="24"/>
      <c r="X4" s="25"/>
    </row>
    <row r="5" spans="2:49" ht="14" x14ac:dyDescent="0.3">
      <c r="B5" s="195"/>
      <c r="C5" s="20" t="s">
        <v>23</v>
      </c>
      <c r="D5" s="21" t="s">
        <v>24</v>
      </c>
      <c r="E5" s="22"/>
      <c r="F5" s="22"/>
      <c r="G5" s="22"/>
      <c r="H5" s="22"/>
      <c r="I5" s="22"/>
      <c r="J5" s="22"/>
      <c r="K5" s="26"/>
      <c r="L5" s="26"/>
      <c r="M5" s="22"/>
      <c r="N5" s="22"/>
      <c r="O5" s="22"/>
      <c r="P5" s="22"/>
      <c r="Q5" s="22"/>
      <c r="R5" s="22"/>
      <c r="S5" s="23"/>
      <c r="T5" s="18"/>
      <c r="U5" s="18"/>
      <c r="V5" s="18"/>
      <c r="W5" s="24"/>
      <c r="X5" s="25"/>
    </row>
    <row r="6" spans="2:49" ht="15" thickBot="1" x14ac:dyDescent="0.4">
      <c r="B6" s="196"/>
      <c r="C6" s="20" t="s">
        <v>25</v>
      </c>
      <c r="D6" s="21" t="s">
        <v>24</v>
      </c>
      <c r="E6" s="27">
        <v>210</v>
      </c>
      <c r="F6" s="27">
        <v>1000</v>
      </c>
      <c r="G6" s="27">
        <v>1920</v>
      </c>
      <c r="H6" s="27">
        <v>1000</v>
      </c>
      <c r="I6" s="27">
        <v>420</v>
      </c>
      <c r="J6" s="27">
        <v>1980</v>
      </c>
      <c r="K6" s="163">
        <v>630</v>
      </c>
      <c r="L6" s="163">
        <v>500</v>
      </c>
      <c r="M6" s="27">
        <v>500</v>
      </c>
      <c r="N6" s="27">
        <v>250</v>
      </c>
      <c r="O6" s="27">
        <v>840</v>
      </c>
      <c r="P6" s="27">
        <v>500</v>
      </c>
      <c r="Q6" s="164">
        <v>108</v>
      </c>
      <c r="R6" s="164">
        <v>192.53</v>
      </c>
      <c r="S6" s="28">
        <f>SUM(Q6:R6)</f>
        <v>300.52999999999997</v>
      </c>
      <c r="T6" s="29"/>
      <c r="U6" s="30"/>
      <c r="V6" s="30"/>
      <c r="W6" s="31"/>
      <c r="X6" s="25"/>
    </row>
    <row r="7" spans="2:49" s="38" customFormat="1" ht="16" thickBot="1" x14ac:dyDescent="0.4">
      <c r="B7" s="1"/>
      <c r="C7" s="32" t="s">
        <v>26</v>
      </c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36"/>
      <c r="U7" s="36"/>
      <c r="V7" s="36"/>
      <c r="W7" s="37"/>
      <c r="X7" s="25"/>
      <c r="Y7" s="5"/>
      <c r="Z7" s="5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2:49" s="152" customFormat="1" ht="14.5" x14ac:dyDescent="0.3">
      <c r="B8" s="194" t="s">
        <v>27</v>
      </c>
      <c r="C8" s="179" t="s">
        <v>28</v>
      </c>
      <c r="D8" s="150" t="s">
        <v>29</v>
      </c>
      <c r="E8" s="47">
        <v>0.8</v>
      </c>
      <c r="F8" s="47">
        <v>0.85</v>
      </c>
      <c r="G8" s="47">
        <v>0.8</v>
      </c>
      <c r="H8" s="47">
        <v>0.85</v>
      </c>
      <c r="I8" s="42">
        <v>0.72</v>
      </c>
      <c r="J8" s="47">
        <v>0.85</v>
      </c>
      <c r="K8" s="47">
        <v>0.8</v>
      </c>
      <c r="L8" s="47">
        <v>0.85</v>
      </c>
      <c r="M8" s="46">
        <v>0.85</v>
      </c>
      <c r="N8" s="47">
        <v>0.85</v>
      </c>
      <c r="O8" s="47">
        <v>0.85</v>
      </c>
      <c r="P8" s="47">
        <v>0.85</v>
      </c>
      <c r="Q8" s="47">
        <v>0.85</v>
      </c>
      <c r="R8" s="47">
        <v>0.85</v>
      </c>
      <c r="S8" s="180">
        <v>0.85</v>
      </c>
      <c r="T8" s="44"/>
      <c r="U8" s="44"/>
      <c r="V8" s="44"/>
      <c r="W8" s="45"/>
      <c r="X8" s="181"/>
      <c r="Y8" s="151"/>
      <c r="Z8" s="151"/>
    </row>
    <row r="9" spans="2:49" s="152" customFormat="1" ht="14.5" x14ac:dyDescent="0.3">
      <c r="B9" s="195"/>
      <c r="C9" s="179" t="s">
        <v>30</v>
      </c>
      <c r="D9" s="150" t="s">
        <v>29</v>
      </c>
      <c r="E9" s="47">
        <v>0.85</v>
      </c>
      <c r="F9" s="47">
        <v>0.85</v>
      </c>
      <c r="G9" s="47">
        <v>0.85</v>
      </c>
      <c r="H9" s="47">
        <v>0.85</v>
      </c>
      <c r="I9" s="47">
        <v>0.85</v>
      </c>
      <c r="J9" s="47">
        <v>0.85</v>
      </c>
      <c r="K9" s="47">
        <v>0.85</v>
      </c>
      <c r="L9" s="47">
        <v>0.85</v>
      </c>
      <c r="M9" s="46">
        <v>0.85</v>
      </c>
      <c r="N9" s="47">
        <v>0.85</v>
      </c>
      <c r="O9" s="47">
        <v>0.85</v>
      </c>
      <c r="P9" s="47">
        <v>0.85</v>
      </c>
      <c r="Q9" s="47">
        <v>0.85</v>
      </c>
      <c r="R9" s="47">
        <v>0.85</v>
      </c>
      <c r="S9" s="180">
        <f>AVERAGE(Q9:R9)</f>
        <v>0.85</v>
      </c>
      <c r="T9" s="44"/>
      <c r="U9" s="44"/>
      <c r="V9" s="44"/>
      <c r="W9" s="45"/>
      <c r="X9" s="181"/>
      <c r="Y9" s="151"/>
      <c r="Z9" s="151"/>
    </row>
    <row r="10" spans="2:49" ht="14" customHeight="1" x14ac:dyDescent="0.3">
      <c r="B10" s="195"/>
      <c r="C10" s="20" t="s">
        <v>31</v>
      </c>
      <c r="D10" s="21" t="s">
        <v>19</v>
      </c>
      <c r="E10" s="27">
        <v>1471.68</v>
      </c>
      <c r="F10" s="27">
        <v>7446</v>
      </c>
      <c r="G10" s="27">
        <v>13455.36</v>
      </c>
      <c r="H10" s="27">
        <v>7446</v>
      </c>
      <c r="I10" s="27">
        <v>1324.5119999999999</v>
      </c>
      <c r="J10" s="27">
        <v>14743.08</v>
      </c>
      <c r="K10" s="27">
        <v>4415.04</v>
      </c>
      <c r="L10" s="27">
        <v>3723</v>
      </c>
      <c r="M10" s="27">
        <v>3254.7689999999998</v>
      </c>
      <c r="N10" s="27">
        <v>1641.9003749999999</v>
      </c>
      <c r="O10" s="27">
        <v>6254.64</v>
      </c>
      <c r="P10" s="27">
        <v>3723</v>
      </c>
      <c r="Q10" s="27">
        <v>325.03809599999994</v>
      </c>
      <c r="R10" s="27">
        <v>1234.3698993599999</v>
      </c>
      <c r="S10" s="28">
        <f>SUM(Q10:R10)</f>
        <v>1559.4079953599999</v>
      </c>
      <c r="T10" s="30"/>
      <c r="U10" s="30"/>
      <c r="V10" s="41"/>
      <c r="W10" s="31"/>
      <c r="X10" s="40">
        <f>SUM(E10:P10,S10:W10)</f>
        <v>70458.389370360004</v>
      </c>
    </row>
    <row r="11" spans="2:49" ht="14" customHeight="1" x14ac:dyDescent="0.3">
      <c r="B11" s="195"/>
      <c r="C11" s="158" t="s">
        <v>32</v>
      </c>
      <c r="D11" s="21" t="s">
        <v>19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  <c r="T11" s="30"/>
      <c r="U11" s="30"/>
      <c r="V11" s="41"/>
      <c r="W11" s="31"/>
      <c r="X11" s="40">
        <f>SUM(E11:P11,S11:W11)</f>
        <v>0</v>
      </c>
    </row>
    <row r="12" spans="2:49" ht="14.5" customHeight="1" x14ac:dyDescent="0.3">
      <c r="B12" s="195"/>
      <c r="C12" s="20" t="s">
        <v>33</v>
      </c>
      <c r="D12" s="21" t="s">
        <v>29</v>
      </c>
      <c r="E12" s="42">
        <v>0.1096</v>
      </c>
      <c r="F12" s="42">
        <v>0.06</v>
      </c>
      <c r="G12" s="42">
        <v>9.3399999999999997E-2</v>
      </c>
      <c r="H12" s="42">
        <v>0.06</v>
      </c>
      <c r="I12" s="42">
        <v>0.1081</v>
      </c>
      <c r="J12" s="42">
        <v>0.06</v>
      </c>
      <c r="K12" s="42">
        <v>0.1075</v>
      </c>
      <c r="L12" s="42">
        <v>0.10249999999999999</v>
      </c>
      <c r="M12" s="42">
        <v>0.10249999999999999</v>
      </c>
      <c r="N12" s="42">
        <v>9.1399999999999995E-2</v>
      </c>
      <c r="O12" s="42">
        <v>0.1021</v>
      </c>
      <c r="P12" s="42">
        <v>0.06</v>
      </c>
      <c r="Q12" s="42">
        <v>0.01</v>
      </c>
      <c r="R12" s="42">
        <v>3.1E-2</v>
      </c>
      <c r="S12" s="43"/>
      <c r="T12" s="44"/>
      <c r="U12" s="44"/>
      <c r="V12" s="44"/>
      <c r="W12" s="45"/>
      <c r="X12" s="25"/>
    </row>
    <row r="13" spans="2:49" ht="14.5" customHeight="1" x14ac:dyDescent="0.3">
      <c r="B13" s="195"/>
      <c r="C13" s="20" t="s">
        <v>34</v>
      </c>
      <c r="D13" s="21" t="s">
        <v>29</v>
      </c>
      <c r="E13" s="42"/>
      <c r="F13" s="42"/>
      <c r="G13" s="42"/>
      <c r="H13" s="42"/>
      <c r="I13" s="42"/>
      <c r="J13" s="42"/>
      <c r="K13" s="42"/>
      <c r="L13" s="42"/>
      <c r="M13" s="46"/>
      <c r="N13" s="47"/>
      <c r="O13" s="42"/>
      <c r="P13" s="42"/>
      <c r="Q13" s="42"/>
      <c r="R13" s="42"/>
      <c r="S13" s="43"/>
      <c r="T13" s="44"/>
      <c r="U13" s="44"/>
      <c r="V13" s="44"/>
      <c r="W13" s="45"/>
      <c r="X13" s="25"/>
    </row>
    <row r="14" spans="2:49" ht="14.5" customHeight="1" x14ac:dyDescent="0.3">
      <c r="B14" s="195"/>
      <c r="C14" s="20" t="s">
        <v>35</v>
      </c>
      <c r="D14" s="21" t="s">
        <v>29</v>
      </c>
      <c r="E14" s="42"/>
      <c r="F14" s="42"/>
      <c r="G14" s="42"/>
      <c r="H14" s="42"/>
      <c r="I14" s="42"/>
      <c r="J14" s="42"/>
      <c r="K14" s="42"/>
      <c r="L14" s="42"/>
      <c r="M14" s="46"/>
      <c r="N14" s="47"/>
      <c r="O14" s="42"/>
      <c r="P14" s="42"/>
      <c r="Q14" s="42"/>
      <c r="R14" s="42"/>
      <c r="S14" s="43"/>
      <c r="T14" s="44"/>
      <c r="U14" s="44"/>
      <c r="V14" s="44"/>
      <c r="W14" s="45"/>
      <c r="X14" s="25"/>
    </row>
    <row r="15" spans="2:49" ht="14.5" customHeight="1" x14ac:dyDescent="0.3">
      <c r="B15" s="195"/>
      <c r="C15" s="20" t="s">
        <v>36</v>
      </c>
      <c r="D15" s="21" t="s">
        <v>29</v>
      </c>
      <c r="E15" s="42">
        <f>SUM(E12:E14)</f>
        <v>0.1096</v>
      </c>
      <c r="F15" s="42">
        <f t="shared" ref="F15:M15" si="0">SUM(F12:F14)</f>
        <v>0.06</v>
      </c>
      <c r="G15" s="42">
        <f t="shared" si="0"/>
        <v>9.3399999999999997E-2</v>
      </c>
      <c r="H15" s="42">
        <f t="shared" si="0"/>
        <v>0.06</v>
      </c>
      <c r="I15" s="42">
        <f t="shared" si="0"/>
        <v>0.1081</v>
      </c>
      <c r="J15" s="42">
        <f t="shared" si="0"/>
        <v>0.06</v>
      </c>
      <c r="K15" s="42">
        <f t="shared" si="0"/>
        <v>0.1075</v>
      </c>
      <c r="L15" s="42">
        <f t="shared" si="0"/>
        <v>0.10249999999999999</v>
      </c>
      <c r="M15" s="42">
        <f t="shared" si="0"/>
        <v>0.10249999999999999</v>
      </c>
      <c r="N15" s="42">
        <f>SUM(N12:N14)</f>
        <v>9.1399999999999995E-2</v>
      </c>
      <c r="O15" s="42">
        <f>SUM(O12:O14)</f>
        <v>0.1021</v>
      </c>
      <c r="P15" s="42">
        <f>SUM(P12:P14)</f>
        <v>0.06</v>
      </c>
      <c r="Q15" s="42">
        <f>SUM(Q12:Q14)</f>
        <v>0.01</v>
      </c>
      <c r="R15" s="42">
        <f>SUM(R12:R14)</f>
        <v>3.1E-2</v>
      </c>
      <c r="S15" s="43"/>
      <c r="T15" s="42"/>
      <c r="U15" s="42"/>
      <c r="V15" s="42"/>
      <c r="W15" s="48"/>
      <c r="X15" s="25"/>
    </row>
    <row r="16" spans="2:49" ht="14" x14ac:dyDescent="0.3">
      <c r="B16" s="195"/>
      <c r="C16" s="20" t="s">
        <v>37</v>
      </c>
      <c r="D16" s="21" t="s">
        <v>38</v>
      </c>
      <c r="E16" s="49">
        <v>2787</v>
      </c>
      <c r="F16" s="49">
        <v>2375</v>
      </c>
      <c r="G16" s="49">
        <v>2688</v>
      </c>
      <c r="H16" s="49">
        <v>2375</v>
      </c>
      <c r="I16" s="160">
        <v>2455.75</v>
      </c>
      <c r="J16" s="49">
        <v>2230</v>
      </c>
      <c r="K16" s="49">
        <v>2754</v>
      </c>
      <c r="L16" s="49">
        <v>2430</v>
      </c>
      <c r="M16" s="49">
        <v>2430</v>
      </c>
      <c r="N16" s="49">
        <v>2430</v>
      </c>
      <c r="O16" s="49">
        <v>2630</v>
      </c>
      <c r="P16" s="49">
        <v>2375</v>
      </c>
      <c r="Q16" s="49">
        <v>2900</v>
      </c>
      <c r="R16" s="49">
        <v>2035</v>
      </c>
      <c r="S16" s="50"/>
      <c r="T16" s="30"/>
      <c r="U16" s="30"/>
      <c r="V16" s="30"/>
      <c r="W16" s="31"/>
      <c r="X16" s="25"/>
    </row>
    <row r="17" spans="1:49" ht="14" x14ac:dyDescent="0.3">
      <c r="B17" s="195"/>
      <c r="C17" s="20" t="s">
        <v>39</v>
      </c>
      <c r="D17" s="21" t="s">
        <v>40</v>
      </c>
      <c r="E17" s="27">
        <v>1.4</v>
      </c>
      <c r="F17" s="27">
        <v>0.5</v>
      </c>
      <c r="G17" s="27">
        <v>1</v>
      </c>
      <c r="H17" s="27">
        <v>0.5</v>
      </c>
      <c r="I17" s="27">
        <v>2.81</v>
      </c>
      <c r="J17" s="27">
        <v>0.5</v>
      </c>
      <c r="K17" s="27">
        <v>1</v>
      </c>
      <c r="L17" s="27">
        <v>0.5</v>
      </c>
      <c r="M17" s="27">
        <v>0.5</v>
      </c>
      <c r="N17" s="27">
        <v>0.5</v>
      </c>
      <c r="O17" s="27">
        <v>1.2</v>
      </c>
      <c r="P17" s="27">
        <v>0.5</v>
      </c>
      <c r="Q17" s="27">
        <v>0</v>
      </c>
      <c r="R17" s="27">
        <v>0</v>
      </c>
      <c r="S17" s="28"/>
      <c r="T17" s="30"/>
      <c r="U17" s="30"/>
      <c r="V17" s="30"/>
      <c r="W17" s="31"/>
      <c r="X17" s="25"/>
    </row>
    <row r="18" spans="1:49" ht="14.5" thickBot="1" x14ac:dyDescent="0.35">
      <c r="B18" s="196"/>
      <c r="C18" s="20" t="s">
        <v>41</v>
      </c>
      <c r="D18" s="21" t="s">
        <v>29</v>
      </c>
      <c r="E18" s="42">
        <v>8.0000000000000002E-3</v>
      </c>
      <c r="F18" s="42">
        <v>8.0000000000000002E-3</v>
      </c>
      <c r="G18" s="42">
        <v>8.0000000000000002E-3</v>
      </c>
      <c r="H18" s="42">
        <v>8.0000000000000002E-3</v>
      </c>
      <c r="I18" s="42">
        <v>8.0000000000000002E-3</v>
      </c>
      <c r="J18" s="42">
        <v>8.0000000000000002E-3</v>
      </c>
      <c r="K18" s="42">
        <v>8.0000000000000002E-3</v>
      </c>
      <c r="L18" s="42">
        <v>8.0000000000000002E-3</v>
      </c>
      <c r="M18" s="42">
        <v>8.0000000000000002E-3</v>
      </c>
      <c r="N18" s="42">
        <v>8.0000000000000002E-3</v>
      </c>
      <c r="O18" s="42">
        <v>8.0000000000000002E-3</v>
      </c>
      <c r="P18" s="42">
        <v>8.0000000000000002E-3</v>
      </c>
      <c r="Q18" s="42">
        <v>8.0000000000000002E-3</v>
      </c>
      <c r="R18" s="42">
        <v>8.0000000000000002E-3</v>
      </c>
      <c r="S18" s="43"/>
      <c r="T18" s="44"/>
      <c r="U18" s="44"/>
      <c r="V18" s="44"/>
      <c r="W18" s="45"/>
      <c r="X18" s="25"/>
    </row>
    <row r="19" spans="1:49" s="38" customFormat="1" ht="16" thickBot="1" x14ac:dyDescent="0.4">
      <c r="B19" s="1"/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36"/>
      <c r="U19" s="36"/>
      <c r="V19" s="36"/>
      <c r="W19" s="37"/>
      <c r="X19" s="2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4.5" customHeight="1" x14ac:dyDescent="0.3">
      <c r="B20" s="194" t="s">
        <v>42</v>
      </c>
      <c r="C20" s="20" t="s">
        <v>43</v>
      </c>
      <c r="D20" s="21" t="s">
        <v>29</v>
      </c>
      <c r="E20" s="47">
        <v>0.56784999999999997</v>
      </c>
      <c r="F20" s="47">
        <v>0.76354999999999995</v>
      </c>
      <c r="G20" s="47">
        <v>0.52122000000000002</v>
      </c>
      <c r="H20" s="47">
        <v>0.81964999999999999</v>
      </c>
      <c r="I20" s="47">
        <v>0.71375</v>
      </c>
      <c r="J20" s="47">
        <v>0.63719999999999999</v>
      </c>
      <c r="K20" s="47">
        <v>0.65822999999999998</v>
      </c>
      <c r="L20" s="47">
        <v>0.71682999999999997</v>
      </c>
      <c r="M20" s="47">
        <v>0.74822999999999995</v>
      </c>
      <c r="N20" s="47">
        <v>0.54910000000000003</v>
      </c>
      <c r="O20" s="47">
        <v>0.63627</v>
      </c>
      <c r="P20" s="47">
        <v>0.84699000000000002</v>
      </c>
      <c r="Q20" s="51">
        <v>0.26179000000000002</v>
      </c>
      <c r="R20" s="51">
        <v>0.26179000000000002</v>
      </c>
      <c r="S20" s="43">
        <f>SUMPRODUCT($Q$20:$R$20,Q6:R6)/$S$6</f>
        <v>0.26179000000000002</v>
      </c>
      <c r="T20" s="44"/>
      <c r="U20" s="44"/>
      <c r="V20" s="44"/>
      <c r="W20" s="44"/>
      <c r="X20" s="25"/>
    </row>
    <row r="21" spans="1:49" ht="14" x14ac:dyDescent="0.3">
      <c r="B21" s="195"/>
      <c r="C21" s="20" t="s">
        <v>44</v>
      </c>
      <c r="D21" s="21" t="s">
        <v>29</v>
      </c>
      <c r="E21" s="42">
        <v>0.39032</v>
      </c>
      <c r="F21" s="42">
        <v>0.70396000000000003</v>
      </c>
      <c r="G21" s="42">
        <v>0.48281000000000002</v>
      </c>
      <c r="H21" s="42">
        <v>0.76207999999999998</v>
      </c>
      <c r="I21" s="42">
        <v>0.70891000000000004</v>
      </c>
      <c r="J21" s="42">
        <v>0.62897999999999998</v>
      </c>
      <c r="K21" s="42">
        <v>0.45821000000000001</v>
      </c>
      <c r="L21" s="42">
        <v>0.69815000000000005</v>
      </c>
      <c r="M21" s="42">
        <v>0.61817</v>
      </c>
      <c r="N21" s="42">
        <v>0.49918000000000001</v>
      </c>
      <c r="O21" s="42">
        <v>0.58689000000000002</v>
      </c>
      <c r="P21" s="42">
        <v>0.79247999999999996</v>
      </c>
      <c r="Q21" s="51">
        <v>0.25538</v>
      </c>
      <c r="R21" s="51">
        <f>Q21</f>
        <v>0.25538</v>
      </c>
      <c r="S21" s="43">
        <f>SUMPRODUCT($Q$20:$R$20,Q6:R6)/$S$6</f>
        <v>0.26179000000000002</v>
      </c>
      <c r="T21" s="44"/>
      <c r="U21" s="44"/>
      <c r="V21" s="44"/>
      <c r="W21" s="45"/>
      <c r="X21" s="25"/>
    </row>
    <row r="22" spans="1:49" ht="14" x14ac:dyDescent="0.3">
      <c r="B22" s="195"/>
      <c r="C22" s="20" t="s">
        <v>45</v>
      </c>
      <c r="D22" s="21" t="s">
        <v>19</v>
      </c>
      <c r="E22" s="27">
        <v>715.52599999999995</v>
      </c>
      <c r="F22" s="27">
        <v>6119.4900000000016</v>
      </c>
      <c r="G22" s="27">
        <v>8413.7729999999992</v>
      </c>
      <c r="H22" s="27">
        <v>6668.5410000000002</v>
      </c>
      <c r="I22" s="27">
        <v>1319.335</v>
      </c>
      <c r="J22" s="27">
        <v>11107.63</v>
      </c>
      <c r="K22" s="27">
        <v>2528.056</v>
      </c>
      <c r="L22" s="27">
        <v>3069.6790000000001</v>
      </c>
      <c r="M22" s="27">
        <v>2794.8449999999998</v>
      </c>
      <c r="N22" s="27">
        <v>1133.1310000000001</v>
      </c>
      <c r="O22" s="27">
        <v>4336.6040000000003</v>
      </c>
      <c r="P22" s="27">
        <v>3438.7020000000002</v>
      </c>
      <c r="Q22" s="27">
        <v>322.30099999999999</v>
      </c>
      <c r="R22" s="27">
        <v>1168.914</v>
      </c>
      <c r="S22" s="52">
        <f>SUM(Q22:R22)</f>
        <v>1491.2149999999999</v>
      </c>
      <c r="T22" s="155"/>
      <c r="U22" s="155"/>
      <c r="V22" s="155"/>
      <c r="W22" s="155"/>
      <c r="X22" s="40">
        <f>SUM(E22:P22,S22:W22)</f>
        <v>53136.526999999995</v>
      </c>
    </row>
    <row r="23" spans="1:49" ht="14" x14ac:dyDescent="0.3">
      <c r="B23" s="195"/>
      <c r="C23" s="20" t="s">
        <v>46</v>
      </c>
      <c r="D23" s="21" t="s">
        <v>29</v>
      </c>
      <c r="E23" s="42">
        <v>0.14563132576594004</v>
      </c>
      <c r="F23" s="42">
        <v>6.360595729678728E-2</v>
      </c>
      <c r="G23" s="42">
        <v>0.11088632924848342</v>
      </c>
      <c r="H23" s="42">
        <v>5.5137494985555778E-2</v>
      </c>
      <c r="I23" s="42">
        <v>0.11281820007806963</v>
      </c>
      <c r="J23" s="42">
        <v>7.3366865839067388E-2</v>
      </c>
      <c r="K23" s="42">
        <v>0.12610066114041776</v>
      </c>
      <c r="L23" s="42">
        <v>0.1097780155514632</v>
      </c>
      <c r="M23" s="42">
        <v>0.11584041333240305</v>
      </c>
      <c r="N23" s="42">
        <v>0.13594809426271101</v>
      </c>
      <c r="O23" s="42">
        <v>0.11249286307903603</v>
      </c>
      <c r="P23" s="42">
        <v>5.8538657900568294E-2</v>
      </c>
      <c r="Q23" s="42">
        <v>1.8187582104926676E-2</v>
      </c>
      <c r="R23" s="42">
        <v>3.1145788484011495E-2</v>
      </c>
      <c r="S23" s="43"/>
      <c r="T23" s="44"/>
      <c r="U23" s="44"/>
      <c r="V23" s="156"/>
      <c r="W23" s="45"/>
      <c r="X23" s="25"/>
    </row>
    <row r="24" spans="1:49" ht="14.5" x14ac:dyDescent="0.3">
      <c r="B24" s="195"/>
      <c r="C24" s="20" t="s">
        <v>47</v>
      </c>
      <c r="D24" s="21" t="s">
        <v>29</v>
      </c>
      <c r="E24" s="42"/>
      <c r="F24" s="42"/>
      <c r="G24" s="42"/>
      <c r="H24" s="42"/>
      <c r="I24" s="42"/>
      <c r="J24" s="42"/>
      <c r="K24" s="42"/>
      <c r="L24" s="42"/>
      <c r="M24" s="46"/>
      <c r="N24" s="47"/>
      <c r="O24" s="42"/>
      <c r="P24" s="42"/>
      <c r="Q24" s="42"/>
      <c r="R24" s="42"/>
      <c r="S24" s="43"/>
      <c r="T24" s="44"/>
      <c r="U24" s="44"/>
      <c r="V24" s="44"/>
      <c r="W24" s="45"/>
      <c r="X24" s="25"/>
    </row>
    <row r="25" spans="1:49" ht="14.5" x14ac:dyDescent="0.3">
      <c r="B25" s="195"/>
      <c r="C25" s="20" t="s">
        <v>48</v>
      </c>
      <c r="D25" s="21" t="s">
        <v>29</v>
      </c>
      <c r="E25" s="42"/>
      <c r="F25" s="42"/>
      <c r="G25" s="42"/>
      <c r="H25" s="42"/>
      <c r="I25" s="42"/>
      <c r="J25" s="42"/>
      <c r="K25" s="42"/>
      <c r="L25" s="42"/>
      <c r="M25" s="46"/>
      <c r="N25" s="47"/>
      <c r="O25" s="42"/>
      <c r="P25" s="42"/>
      <c r="Q25" s="42"/>
      <c r="R25" s="42"/>
      <c r="S25" s="43"/>
      <c r="T25" s="44"/>
      <c r="U25" s="44"/>
      <c r="V25" s="44"/>
      <c r="W25" s="45"/>
      <c r="X25" s="25"/>
    </row>
    <row r="26" spans="1:49" ht="14" x14ac:dyDescent="0.3">
      <c r="B26" s="195"/>
      <c r="C26" s="20" t="s">
        <v>49</v>
      </c>
      <c r="D26" s="21" t="s">
        <v>29</v>
      </c>
      <c r="E26" s="42">
        <f>SUM(E23:E25)</f>
        <v>0.14563132576594004</v>
      </c>
      <c r="F26" s="42">
        <f t="shared" ref="F26:R26" si="1">SUM(F23:F25)</f>
        <v>6.360595729678728E-2</v>
      </c>
      <c r="G26" s="42">
        <f t="shared" si="1"/>
        <v>0.11088632924848342</v>
      </c>
      <c r="H26" s="42">
        <f t="shared" si="1"/>
        <v>5.5137494985555778E-2</v>
      </c>
      <c r="I26" s="42">
        <f t="shared" si="1"/>
        <v>0.11281820007806963</v>
      </c>
      <c r="J26" s="42">
        <f t="shared" si="1"/>
        <v>7.3366865839067388E-2</v>
      </c>
      <c r="K26" s="42">
        <f t="shared" si="1"/>
        <v>0.12610066114041776</v>
      </c>
      <c r="L26" s="42">
        <f t="shared" si="1"/>
        <v>0.1097780155514632</v>
      </c>
      <c r="M26" s="42">
        <f t="shared" si="1"/>
        <v>0.11584041333240305</v>
      </c>
      <c r="N26" s="42">
        <f t="shared" si="1"/>
        <v>0.13594809426271101</v>
      </c>
      <c r="O26" s="42">
        <f t="shared" si="1"/>
        <v>0.11249286307903603</v>
      </c>
      <c r="P26" s="42">
        <f t="shared" si="1"/>
        <v>5.8538657900568294E-2</v>
      </c>
      <c r="Q26" s="42">
        <f t="shared" si="1"/>
        <v>1.8187582104926676E-2</v>
      </c>
      <c r="R26" s="42">
        <f t="shared" si="1"/>
        <v>3.1145788484011495E-2</v>
      </c>
      <c r="S26" s="42">
        <f>SUM(S23:S25)</f>
        <v>0</v>
      </c>
      <c r="T26" s="42"/>
      <c r="U26" s="42"/>
      <c r="V26" s="42"/>
      <c r="W26" s="42"/>
      <c r="X26" s="25"/>
    </row>
    <row r="27" spans="1:49" ht="14" x14ac:dyDescent="0.3">
      <c r="B27" s="195"/>
      <c r="C27" s="20" t="s">
        <v>50</v>
      </c>
      <c r="D27" s="21" t="s">
        <v>19</v>
      </c>
      <c r="E27" s="53">
        <v>611.32299999999998</v>
      </c>
      <c r="F27" s="53">
        <v>5730.2539803818845</v>
      </c>
      <c r="G27" s="53">
        <v>7480.8005968999996</v>
      </c>
      <c r="H27" s="53">
        <v>6300.8543540515275</v>
      </c>
      <c r="I27" s="53">
        <v>1170.49</v>
      </c>
      <c r="J27" s="53">
        <v>10292.697999999999</v>
      </c>
      <c r="K27" s="53">
        <v>2209.2664669999999</v>
      </c>
      <c r="L27" s="53">
        <v>2732.6957310000003</v>
      </c>
      <c r="M27" s="53">
        <v>2471.0889999999999</v>
      </c>
      <c r="N27" s="53">
        <v>979.08400000000006</v>
      </c>
      <c r="O27" s="53">
        <v>3848.7670000000003</v>
      </c>
      <c r="P27" s="53">
        <v>3237.4050000000002</v>
      </c>
      <c r="Q27" s="53">
        <v>316.43912410000002</v>
      </c>
      <c r="R27" s="53">
        <v>1132.5072518000002</v>
      </c>
      <c r="S27" s="52">
        <f>SUM(Q27:R27)</f>
        <v>1448.9463759000002</v>
      </c>
      <c r="T27" s="53"/>
      <c r="U27" s="53"/>
      <c r="V27" s="53"/>
      <c r="W27" s="165"/>
      <c r="X27" s="40">
        <f>SUM(E27:P27,S27:W27)</f>
        <v>48513.673505233412</v>
      </c>
    </row>
    <row r="28" spans="1:49" ht="14" x14ac:dyDescent="0.3">
      <c r="B28" s="195"/>
      <c r="C28" s="20" t="s">
        <v>51</v>
      </c>
      <c r="D28" s="21" t="s">
        <v>38</v>
      </c>
      <c r="E28" s="49">
        <v>3084.9481489549644</v>
      </c>
      <c r="F28" s="49">
        <v>2417.1042127908709</v>
      </c>
      <c r="G28" s="49">
        <v>2732.5076599868162</v>
      </c>
      <c r="H28" s="49">
        <v>2386.0811611446397</v>
      </c>
      <c r="I28" s="49">
        <v>2602.6676374555968</v>
      </c>
      <c r="J28" s="49">
        <v>2480.3197495790164</v>
      </c>
      <c r="K28" s="49">
        <v>2781.3456545408803</v>
      </c>
      <c r="L28" s="49">
        <v>2446.9207798926759</v>
      </c>
      <c r="M28" s="39">
        <v>2517.2425387683684</v>
      </c>
      <c r="N28" s="39">
        <v>2535.5271992891567</v>
      </c>
      <c r="O28" s="49">
        <v>2725.6379528594462</v>
      </c>
      <c r="P28" s="49">
        <v>2462.7773190877083</v>
      </c>
      <c r="Q28" s="49">
        <v>3153.7484861237317</v>
      </c>
      <c r="R28" s="49">
        <v>2156.1573979763693</v>
      </c>
      <c r="S28" s="52"/>
      <c r="T28" s="30"/>
      <c r="U28" s="30"/>
      <c r="V28" s="30"/>
      <c r="W28" s="31"/>
      <c r="X28" s="25"/>
    </row>
    <row r="29" spans="1:49" ht="14" x14ac:dyDescent="0.3">
      <c r="B29" s="195"/>
      <c r="C29" s="20" t="s">
        <v>52</v>
      </c>
      <c r="D29" s="21" t="s">
        <v>40</v>
      </c>
      <c r="E29" s="27">
        <v>5.7569999999999997</v>
      </c>
      <c r="F29" s="27">
        <v>2.0273748302554617</v>
      </c>
      <c r="G29" s="27">
        <v>4.7586665340270056</v>
      </c>
      <c r="H29" s="27">
        <v>0.36334784475344756</v>
      </c>
      <c r="I29" s="27">
        <v>5.5860000000000003</v>
      </c>
      <c r="J29" s="27">
        <v>0.63500000000000001</v>
      </c>
      <c r="K29" s="27">
        <v>4.5521341299401588</v>
      </c>
      <c r="L29" s="27">
        <v>1.7430000000000001</v>
      </c>
      <c r="M29" s="27">
        <v>3.7789999999999999</v>
      </c>
      <c r="N29" s="27">
        <v>5.1470000000000002</v>
      </c>
      <c r="O29" s="27">
        <v>4.91</v>
      </c>
      <c r="P29" s="27">
        <v>0.33400000000000002</v>
      </c>
      <c r="Q29" s="27">
        <v>0</v>
      </c>
      <c r="R29" s="27">
        <v>0</v>
      </c>
      <c r="S29" s="28"/>
      <c r="T29" s="30"/>
      <c r="U29" s="30"/>
      <c r="V29" s="30"/>
      <c r="W29" s="31"/>
      <c r="X29" s="25"/>
    </row>
    <row r="30" spans="1:49" ht="14.5" thickBot="1" x14ac:dyDescent="0.35">
      <c r="B30" s="196"/>
      <c r="C30" s="20" t="s">
        <v>53</v>
      </c>
      <c r="D30" s="21" t="s">
        <v>29</v>
      </c>
      <c r="E30" s="42">
        <v>8.6899999999999998E-3</v>
      </c>
      <c r="F30" s="42">
        <v>8.0000000000000002E-3</v>
      </c>
      <c r="G30" s="42">
        <v>4.7561922950194596E-3</v>
      </c>
      <c r="H30" s="42">
        <v>4.7561922950194596E-3</v>
      </c>
      <c r="I30" s="42">
        <v>0</v>
      </c>
      <c r="J30" s="42">
        <v>3.0754321214230182E-3</v>
      </c>
      <c r="K30" s="42">
        <v>7.7000000000000002E-3</v>
      </c>
      <c r="L30" s="42">
        <v>7.9805700486000001E-3</v>
      </c>
      <c r="M30" s="42">
        <v>4.8999999999999998E-3</v>
      </c>
      <c r="N30" s="42">
        <v>4.8999999999999998E-3</v>
      </c>
      <c r="O30" s="42">
        <v>1.8599999999999998E-2</v>
      </c>
      <c r="P30" s="42">
        <v>1.8599999999999998E-2</v>
      </c>
      <c r="Q30" s="42">
        <v>0</v>
      </c>
      <c r="R30" s="42">
        <v>0</v>
      </c>
      <c r="S30" s="43"/>
      <c r="T30" s="44"/>
      <c r="U30" s="44"/>
      <c r="V30" s="44"/>
      <c r="W30" s="45"/>
      <c r="X30" s="25"/>
    </row>
    <row r="31" spans="1:49" ht="16" thickBot="1" x14ac:dyDescent="0.4">
      <c r="C31" s="18"/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  <c r="T31" s="18"/>
      <c r="U31" s="18"/>
      <c r="V31" s="18"/>
      <c r="W31" s="24"/>
      <c r="X31" s="25"/>
    </row>
    <row r="32" spans="1:49" s="38" customFormat="1" outlineLevel="1" x14ac:dyDescent="0.35">
      <c r="A32" s="197" t="s">
        <v>54</v>
      </c>
      <c r="B32" s="54"/>
      <c r="C32" s="32" t="s">
        <v>55</v>
      </c>
      <c r="D32" s="33"/>
      <c r="E32" s="55">
        <f>E34-E42</f>
        <v>920.28051225449735</v>
      </c>
      <c r="F32" s="55">
        <f t="shared" ref="F32:P32" si="2">F34-F42</f>
        <v>956.797360558126</v>
      </c>
      <c r="G32" s="55">
        <f t="shared" si="2"/>
        <v>894.17564358039226</v>
      </c>
      <c r="H32" s="55">
        <f t="shared" si="2"/>
        <v>913.41221994227726</v>
      </c>
      <c r="I32" s="55">
        <f t="shared" si="2"/>
        <v>1107.3203183389337</v>
      </c>
      <c r="J32" s="55">
        <f t="shared" si="2"/>
        <v>1056.6917468913889</v>
      </c>
      <c r="K32" s="55">
        <f t="shared" si="2"/>
        <v>1216</v>
      </c>
      <c r="L32" s="55">
        <f t="shared" si="2"/>
        <v>919</v>
      </c>
      <c r="M32" s="55">
        <f t="shared" si="2"/>
        <v>665</v>
      </c>
      <c r="N32" s="55">
        <f t="shared" si="2"/>
        <v>665</v>
      </c>
      <c r="O32" s="55">
        <f t="shared" si="2"/>
        <v>781</v>
      </c>
      <c r="P32" s="55">
        <f t="shared" si="2"/>
        <v>789</v>
      </c>
      <c r="Q32" s="55"/>
      <c r="R32" s="55"/>
      <c r="S32" s="56"/>
      <c r="T32" s="57"/>
      <c r="U32" s="57"/>
      <c r="V32" s="57"/>
      <c r="W32" s="58"/>
      <c r="X32" s="25"/>
      <c r="Y32" s="5"/>
      <c r="Z32" s="5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6" ht="15.5" customHeight="1" outlineLevel="1" x14ac:dyDescent="0.3">
      <c r="A33" s="198"/>
      <c r="B33" s="193" t="s">
        <v>56</v>
      </c>
      <c r="C33" s="59" t="s">
        <v>57</v>
      </c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  <c r="T33" s="18"/>
      <c r="U33" s="18"/>
      <c r="V33" s="18"/>
      <c r="W33" s="24"/>
      <c r="X33" s="25"/>
    </row>
    <row r="34" spans="1:46" ht="14" outlineLevel="1" x14ac:dyDescent="0.3">
      <c r="A34" s="198"/>
      <c r="B34" s="193"/>
      <c r="C34" s="18" t="s">
        <v>58</v>
      </c>
      <c r="D34" s="21" t="s">
        <v>59</v>
      </c>
      <c r="E34" s="22">
        <v>4108.6157453583101</v>
      </c>
      <c r="F34" s="22">
        <v>4170.7424654313136</v>
      </c>
      <c r="G34" s="22">
        <v>4000.6594371230567</v>
      </c>
      <c r="H34" s="22">
        <v>4044.1746755714498</v>
      </c>
      <c r="I34" s="22">
        <v>3786.8803183389336</v>
      </c>
      <c r="J34" s="22">
        <v>3854.2202996163523</v>
      </c>
      <c r="K34" s="22">
        <v>4051</v>
      </c>
      <c r="L34" s="22">
        <v>4136</v>
      </c>
      <c r="M34" s="22">
        <v>3947</v>
      </c>
      <c r="N34" s="22">
        <v>3947</v>
      </c>
      <c r="O34" s="22">
        <v>3907</v>
      </c>
      <c r="P34" s="22">
        <v>3921</v>
      </c>
      <c r="Q34" s="22">
        <v>0</v>
      </c>
      <c r="R34" s="22">
        <v>0</v>
      </c>
      <c r="S34" s="23"/>
      <c r="T34" s="18"/>
      <c r="U34" s="18"/>
      <c r="V34" s="18"/>
      <c r="W34" s="24"/>
      <c r="X34" s="25"/>
    </row>
    <row r="35" spans="1:46" ht="14" customHeight="1" outlineLevel="1" x14ac:dyDescent="0.3">
      <c r="A35" s="198"/>
      <c r="B35" s="193"/>
      <c r="C35" s="18" t="s">
        <v>60</v>
      </c>
      <c r="D35" s="21" t="s">
        <v>59</v>
      </c>
      <c r="E35" s="22">
        <v>4788.0941454081631</v>
      </c>
      <c r="F35" s="22">
        <v>4783.5388681914137</v>
      </c>
      <c r="G35" s="22">
        <v>4767.3412439242729</v>
      </c>
      <c r="H35" s="22">
        <v>4764.5032358289409</v>
      </c>
      <c r="I35" s="22">
        <v>0</v>
      </c>
      <c r="J35" s="22">
        <v>4712.6006116095068</v>
      </c>
      <c r="K35" s="22">
        <v>4844</v>
      </c>
      <c r="L35" s="22">
        <v>0</v>
      </c>
      <c r="M35" s="22">
        <v>0</v>
      </c>
      <c r="N35" s="22">
        <v>0</v>
      </c>
      <c r="O35" s="22">
        <v>5164</v>
      </c>
      <c r="P35" s="22">
        <v>5164</v>
      </c>
      <c r="Q35" s="22">
        <v>0</v>
      </c>
      <c r="R35" s="22">
        <v>0</v>
      </c>
      <c r="S35" s="23"/>
      <c r="T35" s="18"/>
      <c r="U35" s="18"/>
      <c r="V35" s="18"/>
      <c r="W35" s="24"/>
      <c r="X35" s="25"/>
    </row>
    <row r="36" spans="1:46" ht="14" outlineLevel="1" x14ac:dyDescent="0.3">
      <c r="A36" s="198"/>
      <c r="B36" s="193"/>
      <c r="C36" s="18" t="s">
        <v>61</v>
      </c>
      <c r="D36" s="21" t="s">
        <v>59</v>
      </c>
      <c r="E36" s="22">
        <v>3666.0909964106972</v>
      </c>
      <c r="F36" s="22">
        <v>3779.2376274702233</v>
      </c>
      <c r="G36" s="22">
        <v>3989</v>
      </c>
      <c r="H36" s="22">
        <v>3741.2630077343802</v>
      </c>
      <c r="I36" s="22">
        <v>3880.9299043482301</v>
      </c>
      <c r="J36" s="22">
        <v>3880.3778107514054</v>
      </c>
      <c r="K36" s="22">
        <v>0</v>
      </c>
      <c r="L36" s="22">
        <v>0</v>
      </c>
      <c r="M36" s="22">
        <v>0</v>
      </c>
      <c r="N36" s="22">
        <v>0</v>
      </c>
      <c r="O36" s="22">
        <v>3754</v>
      </c>
      <c r="P36" s="22">
        <v>3621</v>
      </c>
      <c r="Q36" s="22">
        <v>0</v>
      </c>
      <c r="R36" s="22">
        <v>0</v>
      </c>
      <c r="S36" s="23"/>
      <c r="T36" s="18"/>
      <c r="U36" s="18"/>
      <c r="V36" s="18"/>
      <c r="W36" s="24"/>
      <c r="X36" s="25"/>
    </row>
    <row r="37" spans="1:46" ht="14" outlineLevel="1" x14ac:dyDescent="0.3">
      <c r="A37" s="198"/>
      <c r="B37" s="193"/>
      <c r="C37" s="18" t="s">
        <v>62</v>
      </c>
      <c r="D37" s="21" t="s">
        <v>59</v>
      </c>
      <c r="E37" s="22">
        <f>E45</f>
        <v>10776</v>
      </c>
      <c r="F37" s="22">
        <f t="shared" ref="F37:Q40" si="3">F45</f>
        <v>10776</v>
      </c>
      <c r="G37" s="22">
        <f t="shared" si="3"/>
        <v>10335.994588704494</v>
      </c>
      <c r="H37" s="22">
        <f t="shared" si="3"/>
        <v>10321.345402448555</v>
      </c>
      <c r="I37" s="22">
        <f t="shared" si="3"/>
        <v>10082.829645174677</v>
      </c>
      <c r="J37" s="22">
        <f t="shared" si="3"/>
        <v>10162.284157745971</v>
      </c>
      <c r="K37" s="22">
        <f t="shared" si="3"/>
        <v>10756</v>
      </c>
      <c r="L37" s="22">
        <f t="shared" si="3"/>
        <v>10215</v>
      </c>
      <c r="M37" s="22">
        <f t="shared" si="3"/>
        <v>10094</v>
      </c>
      <c r="N37" s="22">
        <f t="shared" si="3"/>
        <v>10094</v>
      </c>
      <c r="O37" s="22">
        <f t="shared" si="3"/>
        <v>10369</v>
      </c>
      <c r="P37" s="22">
        <f t="shared" si="3"/>
        <v>10318</v>
      </c>
      <c r="Q37" s="22">
        <f t="shared" si="3"/>
        <v>0</v>
      </c>
      <c r="R37" s="22">
        <f>R45</f>
        <v>0</v>
      </c>
      <c r="S37" s="23"/>
      <c r="T37" s="22"/>
      <c r="U37" s="22"/>
      <c r="V37" s="22"/>
      <c r="W37" s="60"/>
      <c r="X37" s="25"/>
    </row>
    <row r="38" spans="1:46" ht="14" outlineLevel="1" x14ac:dyDescent="0.3">
      <c r="A38" s="198"/>
      <c r="B38" s="193"/>
      <c r="C38" s="18" t="s">
        <v>63</v>
      </c>
      <c r="D38" s="21" t="s">
        <v>59</v>
      </c>
      <c r="E38" s="22">
        <f>E46</f>
        <v>11542.666666666666</v>
      </c>
      <c r="F38" s="22">
        <f t="shared" si="3"/>
        <v>11542.666666666666</v>
      </c>
      <c r="G38" s="22">
        <f t="shared" si="3"/>
        <v>10951.841738553418</v>
      </c>
      <c r="H38" s="22">
        <f t="shared" si="3"/>
        <v>10903.149950347568</v>
      </c>
      <c r="I38" s="22">
        <f t="shared" si="3"/>
        <v>10643.766317940044</v>
      </c>
      <c r="J38" s="22">
        <f t="shared" si="3"/>
        <v>10577.863842535851</v>
      </c>
      <c r="K38" s="22">
        <f t="shared" si="3"/>
        <v>10976</v>
      </c>
      <c r="L38" s="22">
        <f t="shared" si="3"/>
        <v>10655</v>
      </c>
      <c r="M38" s="22">
        <f t="shared" si="3"/>
        <v>10687</v>
      </c>
      <c r="N38" s="22">
        <f t="shared" si="3"/>
        <v>10687</v>
      </c>
      <c r="O38" s="22">
        <f t="shared" si="3"/>
        <v>10667</v>
      </c>
      <c r="P38" s="22">
        <f t="shared" si="3"/>
        <v>10707</v>
      </c>
      <c r="Q38" s="22">
        <f t="shared" si="3"/>
        <v>0</v>
      </c>
      <c r="R38" s="22">
        <f>R46</f>
        <v>0</v>
      </c>
      <c r="S38" s="23"/>
      <c r="T38" s="22"/>
      <c r="U38" s="22"/>
      <c r="V38" s="22"/>
      <c r="W38" s="60"/>
      <c r="X38" s="25"/>
    </row>
    <row r="39" spans="1:46" ht="14" outlineLevel="1" x14ac:dyDescent="0.3">
      <c r="A39" s="198"/>
      <c r="B39" s="193"/>
      <c r="C39" s="18" t="s">
        <v>64</v>
      </c>
      <c r="D39" s="21" t="s">
        <v>59</v>
      </c>
      <c r="E39" s="22">
        <f>E47</f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  <c r="I39" s="22">
        <f t="shared" si="3"/>
        <v>0</v>
      </c>
      <c r="J39" s="22">
        <f t="shared" si="3"/>
        <v>0</v>
      </c>
      <c r="K39" s="22">
        <f t="shared" si="3"/>
        <v>0</v>
      </c>
      <c r="L39" s="22">
        <f t="shared" si="3"/>
        <v>0</v>
      </c>
      <c r="M39" s="22">
        <f t="shared" si="3"/>
        <v>0</v>
      </c>
      <c r="N39" s="22">
        <f t="shared" si="3"/>
        <v>0</v>
      </c>
      <c r="O39" s="22">
        <f t="shared" si="3"/>
        <v>0</v>
      </c>
      <c r="P39" s="22">
        <f t="shared" si="3"/>
        <v>0</v>
      </c>
      <c r="Q39" s="22">
        <f t="shared" si="3"/>
        <v>0</v>
      </c>
      <c r="R39" s="22">
        <f>R47</f>
        <v>0</v>
      </c>
      <c r="S39" s="23"/>
      <c r="T39" s="22"/>
      <c r="U39" s="22"/>
      <c r="V39" s="22"/>
      <c r="W39" s="60"/>
      <c r="X39" s="25"/>
    </row>
    <row r="40" spans="1:46" ht="14" outlineLevel="1" x14ac:dyDescent="0.3">
      <c r="A40" s="198"/>
      <c r="B40" s="193"/>
      <c r="C40" s="18" t="s">
        <v>65</v>
      </c>
      <c r="D40" s="21" t="s">
        <v>59</v>
      </c>
      <c r="E40" s="22">
        <f>E48</f>
        <v>0</v>
      </c>
      <c r="F40" s="22">
        <f t="shared" si="3"/>
        <v>0</v>
      </c>
      <c r="G40" s="22">
        <f t="shared" si="3"/>
        <v>0</v>
      </c>
      <c r="H40" s="22">
        <f t="shared" si="3"/>
        <v>0</v>
      </c>
      <c r="I40" s="22">
        <f t="shared" si="3"/>
        <v>0</v>
      </c>
      <c r="J40" s="22">
        <f t="shared" si="3"/>
        <v>0</v>
      </c>
      <c r="K40" s="22">
        <f t="shared" si="3"/>
        <v>0</v>
      </c>
      <c r="L40" s="22">
        <f t="shared" si="3"/>
        <v>0</v>
      </c>
      <c r="M40" s="22">
        <f t="shared" si="3"/>
        <v>0</v>
      </c>
      <c r="N40" s="22">
        <f t="shared" si="3"/>
        <v>0</v>
      </c>
      <c r="O40" s="22">
        <f t="shared" si="3"/>
        <v>0</v>
      </c>
      <c r="P40" s="22">
        <f t="shared" si="3"/>
        <v>0</v>
      </c>
      <c r="Q40" s="22">
        <f t="shared" si="3"/>
        <v>0</v>
      </c>
      <c r="R40" s="22">
        <f>R48</f>
        <v>0</v>
      </c>
      <c r="S40" s="23"/>
      <c r="T40" s="22"/>
      <c r="U40" s="22"/>
      <c r="V40" s="22"/>
      <c r="W40" s="60"/>
      <c r="X40" s="25"/>
    </row>
    <row r="41" spans="1:46" ht="14" outlineLevel="1" x14ac:dyDescent="0.3">
      <c r="A41" s="198"/>
      <c r="B41" s="193"/>
      <c r="C41" s="59" t="s">
        <v>66</v>
      </c>
      <c r="D41" s="21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30"/>
      <c r="U41" s="30"/>
      <c r="V41" s="30"/>
      <c r="W41" s="31"/>
      <c r="X41" s="25"/>
    </row>
    <row r="42" spans="1:46" ht="14" outlineLevel="1" x14ac:dyDescent="0.3">
      <c r="A42" s="198"/>
      <c r="B42" s="193"/>
      <c r="C42" s="18" t="s">
        <v>58</v>
      </c>
      <c r="D42" s="21" t="s">
        <v>59</v>
      </c>
      <c r="E42" s="27">
        <v>3188.3352331038127</v>
      </c>
      <c r="F42" s="27">
        <v>3213.9451048731876</v>
      </c>
      <c r="G42" s="27">
        <v>3106.4837935426644</v>
      </c>
      <c r="H42" s="27">
        <v>3130.7624556291726</v>
      </c>
      <c r="I42" s="27">
        <v>2679.56</v>
      </c>
      <c r="J42" s="27">
        <v>2797.5285527249634</v>
      </c>
      <c r="K42" s="27">
        <v>2835</v>
      </c>
      <c r="L42" s="27">
        <v>3217</v>
      </c>
      <c r="M42" s="27">
        <v>3282</v>
      </c>
      <c r="N42" s="27">
        <v>3282</v>
      </c>
      <c r="O42" s="27">
        <v>3126</v>
      </c>
      <c r="P42" s="27">
        <v>3132</v>
      </c>
      <c r="Q42" s="27">
        <v>0</v>
      </c>
      <c r="R42" s="27">
        <v>0</v>
      </c>
      <c r="S42" s="28"/>
      <c r="T42" s="30"/>
      <c r="U42" s="30"/>
      <c r="V42" s="30"/>
      <c r="W42" s="31"/>
      <c r="X42" s="25"/>
    </row>
    <row r="43" spans="1:46" ht="14" outlineLevel="1" x14ac:dyDescent="0.3">
      <c r="A43" s="198"/>
      <c r="B43" s="193"/>
      <c r="C43" s="18" t="s">
        <v>60</v>
      </c>
      <c r="D43" s="21" t="s">
        <v>59</v>
      </c>
      <c r="E43" s="27">
        <v>4788.0941454081631</v>
      </c>
      <c r="F43" s="27">
        <v>4783.5388681914137</v>
      </c>
      <c r="G43" s="27">
        <v>4767.3412439242729</v>
      </c>
      <c r="H43" s="27">
        <v>4764.5032358289409</v>
      </c>
      <c r="I43" s="27">
        <v>0</v>
      </c>
      <c r="J43" s="27">
        <v>4712.6006116095068</v>
      </c>
      <c r="K43" s="27">
        <v>4844</v>
      </c>
      <c r="L43" s="27">
        <v>0</v>
      </c>
      <c r="M43" s="27">
        <v>0</v>
      </c>
      <c r="N43" s="27">
        <v>0</v>
      </c>
      <c r="O43" s="27">
        <v>4716</v>
      </c>
      <c r="P43" s="27">
        <v>4728</v>
      </c>
      <c r="Q43" s="27">
        <v>0</v>
      </c>
      <c r="R43" s="27">
        <v>0</v>
      </c>
      <c r="S43" s="28"/>
      <c r="T43" s="30"/>
      <c r="U43" s="30"/>
      <c r="V43" s="30"/>
      <c r="W43" s="31"/>
      <c r="X43" s="25"/>
    </row>
    <row r="44" spans="1:46" ht="14" outlineLevel="1" x14ac:dyDescent="0.3">
      <c r="A44" s="198"/>
      <c r="B44" s="193"/>
      <c r="C44" s="18" t="s">
        <v>61</v>
      </c>
      <c r="D44" s="21" t="s">
        <v>59</v>
      </c>
      <c r="E44" s="27">
        <v>4089.0228502097971</v>
      </c>
      <c r="F44" s="27">
        <v>4106.2253913911863</v>
      </c>
      <c r="G44" s="27">
        <v>4181</v>
      </c>
      <c r="H44" s="27">
        <v>4109.9398269811099</v>
      </c>
      <c r="I44" s="27">
        <v>3778.15</v>
      </c>
      <c r="J44" s="27">
        <v>3827.2621724685591</v>
      </c>
      <c r="K44" s="27">
        <v>0</v>
      </c>
      <c r="L44" s="27">
        <v>0</v>
      </c>
      <c r="M44" s="27">
        <v>0</v>
      </c>
      <c r="N44" s="27">
        <v>0</v>
      </c>
      <c r="O44" s="27">
        <v>3899</v>
      </c>
      <c r="P44" s="27">
        <v>3950</v>
      </c>
      <c r="Q44" s="27">
        <v>0</v>
      </c>
      <c r="R44" s="27">
        <v>0</v>
      </c>
      <c r="S44" s="28"/>
      <c r="T44" s="30"/>
      <c r="U44" s="30"/>
      <c r="V44" s="30"/>
      <c r="W44" s="31"/>
      <c r="X44" s="61"/>
    </row>
    <row r="45" spans="1:46" ht="14" outlineLevel="1" x14ac:dyDescent="0.3">
      <c r="A45" s="198"/>
      <c r="B45" s="193"/>
      <c r="C45" s="18" t="s">
        <v>62</v>
      </c>
      <c r="D45" s="21" t="s">
        <v>59</v>
      </c>
      <c r="E45" s="27">
        <v>10776</v>
      </c>
      <c r="F45" s="27">
        <v>10776</v>
      </c>
      <c r="G45" s="27">
        <v>10335.994588704494</v>
      </c>
      <c r="H45" s="27">
        <v>10321.345402448555</v>
      </c>
      <c r="I45" s="27">
        <v>10082.829645174677</v>
      </c>
      <c r="J45" s="27">
        <v>10162.284157745971</v>
      </c>
      <c r="K45" s="27">
        <v>10756</v>
      </c>
      <c r="L45" s="27">
        <v>10215</v>
      </c>
      <c r="M45" s="27">
        <v>10094</v>
      </c>
      <c r="N45" s="27">
        <v>10094</v>
      </c>
      <c r="O45" s="27">
        <v>10369</v>
      </c>
      <c r="P45" s="27">
        <v>10318</v>
      </c>
      <c r="Q45" s="27">
        <v>0</v>
      </c>
      <c r="R45" s="27">
        <v>0</v>
      </c>
      <c r="S45" s="28"/>
      <c r="T45" s="30"/>
      <c r="U45" s="30"/>
      <c r="V45" s="30"/>
      <c r="W45" s="31"/>
      <c r="X45" s="61"/>
      <c r="Y45" s="62"/>
      <c r="Z45" s="62"/>
      <c r="AA45" s="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</row>
    <row r="46" spans="1:46" ht="14" outlineLevel="1" x14ac:dyDescent="0.3">
      <c r="A46" s="198"/>
      <c r="B46" s="193"/>
      <c r="C46" s="18" t="s">
        <v>63</v>
      </c>
      <c r="D46" s="21" t="s">
        <v>59</v>
      </c>
      <c r="E46" s="27">
        <v>11542.666666666666</v>
      </c>
      <c r="F46" s="27">
        <v>11542.666666666666</v>
      </c>
      <c r="G46" s="27">
        <v>10951.841738553418</v>
      </c>
      <c r="H46" s="27">
        <v>10903.149950347568</v>
      </c>
      <c r="I46" s="27">
        <v>10643.766317940044</v>
      </c>
      <c r="J46" s="27">
        <v>10577.863842535851</v>
      </c>
      <c r="K46" s="27">
        <v>10976</v>
      </c>
      <c r="L46" s="27">
        <v>10655</v>
      </c>
      <c r="M46" s="27">
        <v>10687</v>
      </c>
      <c r="N46" s="27">
        <v>10687</v>
      </c>
      <c r="O46" s="27">
        <v>10667</v>
      </c>
      <c r="P46" s="27">
        <v>10707</v>
      </c>
      <c r="Q46" s="27">
        <v>0</v>
      </c>
      <c r="R46" s="27">
        <v>0</v>
      </c>
      <c r="S46" s="28"/>
      <c r="T46" s="30"/>
      <c r="U46" s="30"/>
      <c r="V46" s="30"/>
      <c r="W46" s="31"/>
      <c r="X46" s="25"/>
    </row>
    <row r="47" spans="1:46" ht="14" outlineLevel="1" x14ac:dyDescent="0.3">
      <c r="A47" s="198"/>
      <c r="B47" s="193"/>
      <c r="C47" s="18" t="s">
        <v>64</v>
      </c>
      <c r="D47" s="21" t="s">
        <v>59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8"/>
      <c r="T47" s="30"/>
      <c r="U47" s="30"/>
      <c r="V47" s="30"/>
      <c r="W47" s="31"/>
      <c r="X47" s="25"/>
      <c r="Y47" s="64"/>
      <c r="Z47" s="64"/>
    </row>
    <row r="48" spans="1:46" ht="14" outlineLevel="1" x14ac:dyDescent="0.3">
      <c r="A48" s="198"/>
      <c r="B48" s="193"/>
      <c r="C48" s="18" t="s">
        <v>65</v>
      </c>
      <c r="D48" s="21" t="s">
        <v>59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8"/>
      <c r="T48" s="30"/>
      <c r="U48" s="30"/>
      <c r="V48" s="30"/>
      <c r="W48" s="31"/>
      <c r="X48" s="25"/>
      <c r="Y48" s="64"/>
      <c r="Z48" s="64"/>
    </row>
    <row r="49" spans="1:49" ht="14.5" outlineLevel="1" x14ac:dyDescent="0.3">
      <c r="A49" s="198"/>
      <c r="B49" s="193"/>
      <c r="C49" s="59" t="s">
        <v>171</v>
      </c>
      <c r="D49" s="21"/>
      <c r="E49" s="27"/>
      <c r="F49" s="27"/>
      <c r="G49" s="27"/>
      <c r="H49" s="27"/>
      <c r="I49" s="27"/>
      <c r="J49" s="27"/>
      <c r="K49" s="27"/>
      <c r="L49" s="27"/>
      <c r="M49" s="67"/>
      <c r="N49" s="27"/>
      <c r="O49" s="27"/>
      <c r="P49" s="27"/>
      <c r="Q49" s="27"/>
      <c r="R49" s="27"/>
      <c r="S49" s="28"/>
      <c r="T49" s="30"/>
      <c r="U49" s="30"/>
      <c r="V49" s="30"/>
      <c r="W49" s="31"/>
      <c r="X49" s="25"/>
    </row>
    <row r="50" spans="1:49" ht="14.5" outlineLevel="1" x14ac:dyDescent="0.3">
      <c r="A50" s="198"/>
      <c r="B50" s="193"/>
      <c r="C50" s="18" t="s">
        <v>172</v>
      </c>
      <c r="D50" s="21" t="s">
        <v>59</v>
      </c>
      <c r="E50" s="27">
        <v>2878.7418131002037</v>
      </c>
      <c r="F50" s="27">
        <v>2980.9250513183729</v>
      </c>
      <c r="G50" s="27">
        <v>3087.1527870149712</v>
      </c>
      <c r="H50" s="27">
        <v>3270.7414320724747</v>
      </c>
      <c r="I50" s="27">
        <v>2942.86</v>
      </c>
      <c r="J50" s="27">
        <v>3327</v>
      </c>
      <c r="K50" s="27">
        <v>2812</v>
      </c>
      <c r="L50" s="27">
        <v>3138.9969999999998</v>
      </c>
      <c r="M50" s="27">
        <v>3249.9</v>
      </c>
      <c r="N50" s="27">
        <v>3227.91</v>
      </c>
      <c r="O50" s="27">
        <v>2995</v>
      </c>
      <c r="P50" s="27">
        <v>3091</v>
      </c>
      <c r="Q50" s="27">
        <v>8809.8865550407118</v>
      </c>
      <c r="R50" s="27">
        <v>8511.2612953334428</v>
      </c>
      <c r="S50" s="166"/>
      <c r="T50" s="67"/>
      <c r="U50" s="67"/>
      <c r="V50" s="67"/>
      <c r="W50" s="167"/>
      <c r="X50" s="25"/>
    </row>
    <row r="51" spans="1:49" ht="14.5" customHeight="1" outlineLevel="1" x14ac:dyDescent="0.3">
      <c r="A51" s="198"/>
      <c r="B51" s="193" t="s">
        <v>67</v>
      </c>
      <c r="C51" s="59" t="s">
        <v>68</v>
      </c>
      <c r="D51" s="21"/>
      <c r="E51" s="27"/>
      <c r="F51" s="27"/>
      <c r="G51" s="27"/>
      <c r="H51" s="27"/>
      <c r="I51" s="27"/>
      <c r="J51" s="27"/>
      <c r="K51" s="27"/>
      <c r="L51" s="27"/>
      <c r="M51" s="67"/>
      <c r="N51" s="27"/>
      <c r="O51" s="27"/>
      <c r="P51" s="27"/>
      <c r="Q51" s="27"/>
      <c r="R51" s="27"/>
      <c r="S51" s="28"/>
      <c r="T51" s="30"/>
      <c r="U51" s="30"/>
      <c r="V51" s="30"/>
      <c r="W51" s="31"/>
      <c r="X51" s="25"/>
    </row>
    <row r="52" spans="1:49" ht="14" outlineLevel="1" x14ac:dyDescent="0.3">
      <c r="A52" s="198"/>
      <c r="B52" s="193"/>
      <c r="C52" s="18" t="s">
        <v>58</v>
      </c>
      <c r="D52" s="21" t="s">
        <v>69</v>
      </c>
      <c r="E52" s="27">
        <v>634567</v>
      </c>
      <c r="F52" s="27">
        <v>3471988</v>
      </c>
      <c r="G52" s="27">
        <v>6610038.7800000003</v>
      </c>
      <c r="H52" s="27">
        <v>3757122.33</v>
      </c>
      <c r="I52" s="27">
        <v>513980.63550000003</v>
      </c>
      <c r="J52" s="27">
        <v>425437</v>
      </c>
      <c r="K52" s="27">
        <v>2230090</v>
      </c>
      <c r="L52" s="27">
        <v>2376720</v>
      </c>
      <c r="M52" s="27">
        <v>2134253</v>
      </c>
      <c r="N52" s="27">
        <v>873121</v>
      </c>
      <c r="O52" s="27">
        <v>3149875.13</v>
      </c>
      <c r="P52" s="27">
        <v>1360494.19</v>
      </c>
      <c r="Q52" s="27">
        <v>115376774.09076101</v>
      </c>
      <c r="R52" s="27">
        <v>296120925.11835051</v>
      </c>
      <c r="S52" s="28"/>
      <c r="T52" s="30"/>
      <c r="U52" s="30"/>
      <c r="V52" s="30"/>
      <c r="W52" s="31"/>
      <c r="X52" s="66">
        <f t="shared" ref="X52:X58" si="4">SUM(E52:P52,S52:W52)</f>
        <v>27537687.065500002</v>
      </c>
    </row>
    <row r="53" spans="1:49" ht="14" outlineLevel="1" x14ac:dyDescent="0.3">
      <c r="A53" s="198"/>
      <c r="B53" s="193"/>
      <c r="C53" s="18" t="s">
        <v>60</v>
      </c>
      <c r="D53" s="21" t="s">
        <v>69</v>
      </c>
      <c r="E53" s="27">
        <v>78400</v>
      </c>
      <c r="F53" s="27">
        <v>609983</v>
      </c>
      <c r="G53" s="27">
        <v>675845</v>
      </c>
      <c r="H53" s="27">
        <v>694567</v>
      </c>
      <c r="I53" s="27">
        <v>0</v>
      </c>
      <c r="J53" s="27">
        <v>538304</v>
      </c>
      <c r="K53" s="27">
        <v>229630.65</v>
      </c>
      <c r="L53" s="27">
        <v>0</v>
      </c>
      <c r="M53" s="27">
        <v>0</v>
      </c>
      <c r="N53" s="27">
        <v>0</v>
      </c>
      <c r="O53" s="27">
        <v>248872.94000000006</v>
      </c>
      <c r="P53" s="27">
        <v>275900.24</v>
      </c>
      <c r="Q53" s="27">
        <v>0</v>
      </c>
      <c r="R53" s="27">
        <v>0</v>
      </c>
      <c r="S53" s="28"/>
      <c r="T53" s="30"/>
      <c r="U53" s="30"/>
      <c r="V53" s="30"/>
      <c r="W53" s="31"/>
      <c r="X53" s="66">
        <f t="shared" si="4"/>
        <v>3351502.83</v>
      </c>
    </row>
    <row r="54" spans="1:49" ht="14" outlineLevel="1" x14ac:dyDescent="0.3">
      <c r="A54" s="198"/>
      <c r="B54" s="193"/>
      <c r="C54" s="18" t="s">
        <v>61</v>
      </c>
      <c r="D54" s="21" t="s">
        <v>69</v>
      </c>
      <c r="E54" s="27">
        <v>39562</v>
      </c>
      <c r="F54" s="27">
        <v>838384</v>
      </c>
      <c r="G54" s="27">
        <v>36853.22</v>
      </c>
      <c r="H54" s="27">
        <v>406081.67</v>
      </c>
      <c r="I54" s="27">
        <v>629313.81000000006</v>
      </c>
      <c r="J54" s="27">
        <v>7297142</v>
      </c>
      <c r="K54" s="27">
        <v>0</v>
      </c>
      <c r="L54" s="27">
        <v>0</v>
      </c>
      <c r="M54" s="27">
        <v>0</v>
      </c>
      <c r="N54" s="27">
        <v>0</v>
      </c>
      <c r="O54" s="27">
        <v>479292.21</v>
      </c>
      <c r="P54" s="27">
        <v>1099768.26</v>
      </c>
      <c r="Q54" s="27">
        <v>0</v>
      </c>
      <c r="R54" s="27">
        <v>0</v>
      </c>
      <c r="S54" s="28"/>
      <c r="T54" s="30"/>
      <c r="U54" s="30"/>
      <c r="V54" s="30"/>
      <c r="W54" s="31"/>
      <c r="X54" s="66">
        <f t="shared" si="4"/>
        <v>10826397.17</v>
      </c>
    </row>
    <row r="55" spans="1:49" ht="14" outlineLevel="1" x14ac:dyDescent="0.3">
      <c r="A55" s="198"/>
      <c r="B55" s="193"/>
      <c r="C55" s="18" t="s">
        <v>62</v>
      </c>
      <c r="D55" s="21" t="s">
        <v>70</v>
      </c>
      <c r="E55" s="27">
        <v>2252</v>
      </c>
      <c r="F55" s="27">
        <v>10006.5</v>
      </c>
      <c r="G55" s="27">
        <v>34010.339999999997</v>
      </c>
      <c r="H55" s="27">
        <v>1919.5</v>
      </c>
      <c r="I55" s="27">
        <v>7085.739999999998</v>
      </c>
      <c r="J55" s="27">
        <v>6210.26</v>
      </c>
      <c r="K55" s="27">
        <v>10283.08</v>
      </c>
      <c r="L55" s="27">
        <v>4771.5060000000003</v>
      </c>
      <c r="M55" s="27">
        <v>9696.0849999999991</v>
      </c>
      <c r="N55" s="27">
        <v>5175.5510000000004</v>
      </c>
      <c r="O55" s="27">
        <v>20068.605</v>
      </c>
      <c r="P55" s="27">
        <v>989.1</v>
      </c>
      <c r="Q55" s="27">
        <v>0</v>
      </c>
      <c r="R55" s="27">
        <v>0</v>
      </c>
      <c r="S55" s="28"/>
      <c r="T55" s="30"/>
      <c r="U55" s="30"/>
      <c r="V55" s="30"/>
      <c r="W55" s="31"/>
      <c r="X55" s="66">
        <f t="shared" si="4"/>
        <v>112468.26700000001</v>
      </c>
    </row>
    <row r="56" spans="1:49" ht="14" outlineLevel="1" x14ac:dyDescent="0.3">
      <c r="A56" s="198"/>
      <c r="B56" s="193"/>
      <c r="C56" s="18" t="s">
        <v>63</v>
      </c>
      <c r="D56" s="21" t="s">
        <v>70</v>
      </c>
      <c r="E56" s="27">
        <v>1867</v>
      </c>
      <c r="F56" s="27">
        <v>2400</v>
      </c>
      <c r="G56" s="27">
        <v>6028</v>
      </c>
      <c r="H56" s="27">
        <v>503.5</v>
      </c>
      <c r="I56" s="27">
        <v>283.89000000000004</v>
      </c>
      <c r="J56" s="27">
        <v>846.1</v>
      </c>
      <c r="K56" s="27">
        <v>1224.97</v>
      </c>
      <c r="L56" s="27">
        <v>579.74</v>
      </c>
      <c r="M56" s="27">
        <v>864.31</v>
      </c>
      <c r="N56" s="27">
        <v>656.72</v>
      </c>
      <c r="O56" s="27">
        <v>1223.5</v>
      </c>
      <c r="P56" s="27">
        <v>192.34</v>
      </c>
      <c r="Q56" s="27">
        <v>0</v>
      </c>
      <c r="R56" s="27">
        <v>0</v>
      </c>
      <c r="S56" s="28"/>
      <c r="T56" s="30"/>
      <c r="U56" s="30"/>
      <c r="V56" s="30"/>
      <c r="W56" s="31"/>
      <c r="X56" s="66">
        <f t="shared" si="4"/>
        <v>16670.069999999996</v>
      </c>
    </row>
    <row r="57" spans="1:49" ht="14" outlineLevel="1" x14ac:dyDescent="0.3">
      <c r="A57" s="198"/>
      <c r="B57" s="193"/>
      <c r="C57" s="18" t="s">
        <v>64</v>
      </c>
      <c r="D57" s="21" t="s">
        <v>70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8"/>
      <c r="T57" s="30"/>
      <c r="U57" s="30"/>
      <c r="V57" s="30"/>
      <c r="W57" s="31"/>
      <c r="X57" s="66">
        <f t="shared" si="4"/>
        <v>0</v>
      </c>
    </row>
    <row r="58" spans="1:49" ht="14" outlineLevel="1" x14ac:dyDescent="0.3">
      <c r="A58" s="198"/>
      <c r="B58" s="193"/>
      <c r="C58" s="18" t="s">
        <v>65</v>
      </c>
      <c r="D58" s="21" t="s">
        <v>70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8"/>
      <c r="T58" s="30"/>
      <c r="U58" s="30"/>
      <c r="V58" s="30"/>
      <c r="W58" s="31"/>
      <c r="X58" s="66">
        <f t="shared" si="4"/>
        <v>0</v>
      </c>
    </row>
    <row r="59" spans="1:49" ht="14.5" outlineLevel="1" x14ac:dyDescent="0.3">
      <c r="A59" s="198"/>
      <c r="B59" s="193"/>
      <c r="C59" s="59" t="s">
        <v>71</v>
      </c>
      <c r="D59" s="21"/>
      <c r="E59" s="27"/>
      <c r="F59" s="27"/>
      <c r="G59" s="27"/>
      <c r="H59" s="27"/>
      <c r="I59" s="27"/>
      <c r="J59" s="27"/>
      <c r="K59" s="27"/>
      <c r="L59" s="27"/>
      <c r="M59" s="67"/>
      <c r="N59" s="27"/>
      <c r="O59" s="27"/>
      <c r="P59" s="27"/>
      <c r="Q59" s="27"/>
      <c r="R59" s="27"/>
      <c r="S59" s="28"/>
      <c r="T59" s="30"/>
      <c r="U59" s="30"/>
      <c r="V59" s="30"/>
      <c r="W59" s="31"/>
      <c r="X59" s="25"/>
    </row>
    <row r="60" spans="1:49" ht="14" outlineLevel="1" x14ac:dyDescent="0.3">
      <c r="A60" s="198"/>
      <c r="B60" s="193"/>
      <c r="C60" s="18" t="s">
        <v>72</v>
      </c>
      <c r="D60" s="21" t="s">
        <v>73</v>
      </c>
      <c r="E60" s="68">
        <f>IF(E52="",0,E52/E$22/1000)</f>
        <v>0.886853866945436</v>
      </c>
      <c r="F60" s="68">
        <f t="shared" ref="F60:Q60" si="5">IF(F52="",0,F52/F$22/1000)</f>
        <v>0.56736558111868785</v>
      </c>
      <c r="G60" s="68">
        <f t="shared" si="5"/>
        <v>0.7856212403163243</v>
      </c>
      <c r="H60" s="68">
        <f t="shared" si="5"/>
        <v>0.56340994679345902</v>
      </c>
      <c r="I60" s="68">
        <f t="shared" si="5"/>
        <v>0.38957553274945333</v>
      </c>
      <c r="J60" s="68">
        <f t="shared" si="5"/>
        <v>3.8301329806628419E-2</v>
      </c>
      <c r="K60" s="68">
        <f t="shared" si="5"/>
        <v>0.88213631343609478</v>
      </c>
      <c r="L60" s="68">
        <f t="shared" si="5"/>
        <v>0.77425685226370566</v>
      </c>
      <c r="M60" s="68">
        <f t="shared" si="5"/>
        <v>0.76363912846687387</v>
      </c>
      <c r="N60" s="68">
        <f t="shared" si="5"/>
        <v>0.77053844612847044</v>
      </c>
      <c r="O60" s="68">
        <f t="shared" si="5"/>
        <v>0.72634603712951418</v>
      </c>
      <c r="P60" s="68">
        <f t="shared" si="5"/>
        <v>0.39564178285876472</v>
      </c>
      <c r="Q60" s="68">
        <f t="shared" si="5"/>
        <v>357.97833109658677</v>
      </c>
      <c r="R60" s="68">
        <f>IF(R52="",0,R52/R$22/1000)</f>
        <v>253.32994995213551</v>
      </c>
      <c r="S60" s="69"/>
      <c r="T60" s="68"/>
      <c r="U60" s="68"/>
      <c r="V60" s="68"/>
      <c r="W60" s="70"/>
      <c r="X60" s="25"/>
    </row>
    <row r="61" spans="1:49" ht="14" outlineLevel="1" x14ac:dyDescent="0.3">
      <c r="A61" s="198"/>
      <c r="B61" s="193"/>
      <c r="C61" s="18" t="s">
        <v>60</v>
      </c>
      <c r="D61" s="21" t="s">
        <v>73</v>
      </c>
      <c r="E61" s="68">
        <f t="shared" ref="E61:Q62" si="6">IF(E53="",0,E53/E$22/1000)</f>
        <v>0.10956974309808448</v>
      </c>
      <c r="F61" s="68">
        <f t="shared" si="6"/>
        <v>9.9678731397551082E-2</v>
      </c>
      <c r="G61" s="68">
        <f t="shared" si="6"/>
        <v>8.0326032090478325E-2</v>
      </c>
      <c r="H61" s="68">
        <f t="shared" si="6"/>
        <v>0.10415576660621867</v>
      </c>
      <c r="I61" s="68">
        <f t="shared" si="6"/>
        <v>0</v>
      </c>
      <c r="J61" s="68">
        <f t="shared" si="6"/>
        <v>4.8462543314820535E-2</v>
      </c>
      <c r="K61" s="68">
        <f t="shared" si="6"/>
        <v>9.0832896897853524E-2</v>
      </c>
      <c r="L61" s="68">
        <f t="shared" si="6"/>
        <v>0</v>
      </c>
      <c r="M61" s="68">
        <f t="shared" si="6"/>
        <v>0</v>
      </c>
      <c r="N61" s="68">
        <f t="shared" si="6"/>
        <v>0</v>
      </c>
      <c r="O61" s="68">
        <f t="shared" si="6"/>
        <v>5.7388901546002367E-2</v>
      </c>
      <c r="P61" s="68">
        <f t="shared" si="6"/>
        <v>8.023383241699919E-2</v>
      </c>
      <c r="Q61" s="68">
        <f t="shared" si="6"/>
        <v>0</v>
      </c>
      <c r="R61" s="68">
        <f>IF(R53="",0,R53/R$22/1000)</f>
        <v>0</v>
      </c>
      <c r="S61" s="69"/>
      <c r="T61" s="68"/>
      <c r="U61" s="68"/>
      <c r="V61" s="68"/>
      <c r="W61" s="70"/>
      <c r="X61" s="25"/>
    </row>
    <row r="62" spans="1:49" ht="14" outlineLevel="1" x14ac:dyDescent="0.3">
      <c r="A62" s="198"/>
      <c r="B62" s="193"/>
      <c r="C62" s="18" t="s">
        <v>61</v>
      </c>
      <c r="D62" s="21" t="s">
        <v>73</v>
      </c>
      <c r="E62" s="68">
        <f t="shared" si="6"/>
        <v>5.52907930669186E-2</v>
      </c>
      <c r="F62" s="68">
        <f t="shared" si="6"/>
        <v>0.13700226652874664</v>
      </c>
      <c r="G62" s="68">
        <f t="shared" si="6"/>
        <v>4.3801062852539523E-3</v>
      </c>
      <c r="H62" s="68">
        <f t="shared" si="6"/>
        <v>6.0895129834247101E-2</v>
      </c>
      <c r="I62" s="68">
        <f t="shared" si="6"/>
        <v>0.47699318975089727</v>
      </c>
      <c r="J62" s="68">
        <f t="shared" si="6"/>
        <v>0.65694860199700567</v>
      </c>
      <c r="K62" s="68">
        <f t="shared" si="6"/>
        <v>0</v>
      </c>
      <c r="L62" s="68">
        <f t="shared" si="6"/>
        <v>0</v>
      </c>
      <c r="M62" s="68">
        <f t="shared" si="6"/>
        <v>0</v>
      </c>
      <c r="N62" s="68">
        <f t="shared" si="6"/>
        <v>0</v>
      </c>
      <c r="O62" s="68">
        <f t="shared" si="6"/>
        <v>0.11052247565145445</v>
      </c>
      <c r="P62" s="68">
        <f t="shared" si="6"/>
        <v>0.31982075213263605</v>
      </c>
      <c r="Q62" s="68">
        <f t="shared" si="6"/>
        <v>0</v>
      </c>
      <c r="R62" s="68">
        <f>IF(R54="",0,R54/R$22/1000)</f>
        <v>0</v>
      </c>
      <c r="S62" s="69"/>
      <c r="T62" s="68"/>
      <c r="U62" s="68"/>
      <c r="V62" s="68"/>
      <c r="W62" s="70"/>
      <c r="X62" s="25"/>
    </row>
    <row r="63" spans="1:49" ht="14" outlineLevel="1" x14ac:dyDescent="0.3">
      <c r="A63" s="198"/>
      <c r="B63" s="193"/>
      <c r="C63" s="18" t="s">
        <v>62</v>
      </c>
      <c r="D63" s="21" t="s">
        <v>40</v>
      </c>
      <c r="E63" s="68">
        <f>IF(E55="",0,E55/E$22)</f>
        <v>3.1473349675623248</v>
      </c>
      <c r="F63" s="68">
        <f t="shared" ref="F63:S66" si="7">IF(F55="",0,F55/F$22)</f>
        <v>1.6351852850482633</v>
      </c>
      <c r="G63" s="68">
        <f t="shared" si="7"/>
        <v>4.0422221992440255</v>
      </c>
      <c r="H63" s="68">
        <f t="shared" si="7"/>
        <v>0.28784407263897754</v>
      </c>
      <c r="I63" s="68">
        <f t="shared" si="7"/>
        <v>5.3706905372782483</v>
      </c>
      <c r="J63" s="68">
        <f t="shared" si="7"/>
        <v>0.55909856558059645</v>
      </c>
      <c r="K63" s="68">
        <f t="shared" si="7"/>
        <v>4.0675839459252483</v>
      </c>
      <c r="L63" s="68">
        <f t="shared" si="7"/>
        <v>1.5543990104502785</v>
      </c>
      <c r="M63" s="68">
        <f t="shared" si="7"/>
        <v>3.4692746824958092</v>
      </c>
      <c r="N63" s="68">
        <f t="shared" si="7"/>
        <v>4.5674780762330212</v>
      </c>
      <c r="O63" s="68">
        <f t="shared" si="7"/>
        <v>4.6277236750231285</v>
      </c>
      <c r="P63" s="68">
        <f t="shared" si="7"/>
        <v>0.28763760279314693</v>
      </c>
      <c r="Q63" s="68">
        <f t="shared" si="7"/>
        <v>0</v>
      </c>
      <c r="R63" s="68">
        <f t="shared" si="7"/>
        <v>0</v>
      </c>
      <c r="S63" s="68">
        <f t="shared" si="7"/>
        <v>0</v>
      </c>
      <c r="T63" s="68"/>
      <c r="U63" s="68"/>
      <c r="V63" s="68"/>
      <c r="W63" s="68"/>
      <c r="X63" s="25"/>
    </row>
    <row r="64" spans="1:49" s="5" customFormat="1" ht="14" outlineLevel="1" x14ac:dyDescent="0.3">
      <c r="A64" s="198"/>
      <c r="B64" s="193"/>
      <c r="C64" s="18" t="s">
        <v>63</v>
      </c>
      <c r="D64" s="21" t="s">
        <v>40</v>
      </c>
      <c r="E64" s="68">
        <f>IF(E56="",0,E56/E$22)</f>
        <v>2.6092692648485172</v>
      </c>
      <c r="F64" s="68">
        <f t="shared" si="7"/>
        <v>0.39218954520719851</v>
      </c>
      <c r="G64" s="68">
        <f t="shared" si="7"/>
        <v>0.71644433478298031</v>
      </c>
      <c r="H64" s="68">
        <f t="shared" si="7"/>
        <v>7.5503772114470014E-2</v>
      </c>
      <c r="I64" s="68">
        <f t="shared" si="7"/>
        <v>0.21517658517359126</v>
      </c>
      <c r="J64" s="68">
        <f t="shared" si="7"/>
        <v>7.6172864958591532E-2</v>
      </c>
      <c r="K64" s="68">
        <f t="shared" si="7"/>
        <v>0.48455018401491107</v>
      </c>
      <c r="L64" s="68">
        <f t="shared" si="7"/>
        <v>0.18886013814473759</v>
      </c>
      <c r="M64" s="68">
        <f t="shared" si="7"/>
        <v>0.30925149695242493</v>
      </c>
      <c r="N64" s="68">
        <f t="shared" si="7"/>
        <v>0.57956229244456292</v>
      </c>
      <c r="O64" s="68">
        <f t="shared" si="7"/>
        <v>0.28213320838148925</v>
      </c>
      <c r="P64" s="68">
        <f t="shared" si="7"/>
        <v>5.5933895987497609E-2</v>
      </c>
      <c r="Q64" s="68">
        <f t="shared" si="7"/>
        <v>0</v>
      </c>
      <c r="R64" s="68">
        <f t="shared" si="7"/>
        <v>0</v>
      </c>
      <c r="S64" s="68">
        <f t="shared" si="7"/>
        <v>0</v>
      </c>
      <c r="T64" s="68"/>
      <c r="U64" s="68"/>
      <c r="V64" s="68"/>
      <c r="W64" s="68"/>
      <c r="X64" s="25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s="5" customFormat="1" ht="14" outlineLevel="1" x14ac:dyDescent="0.3">
      <c r="A65" s="198"/>
      <c r="B65" s="193"/>
      <c r="C65" s="18" t="s">
        <v>64</v>
      </c>
      <c r="D65" s="21" t="s">
        <v>40</v>
      </c>
      <c r="E65" s="68">
        <f>IF(E57="",0,E57/E$22)</f>
        <v>0</v>
      </c>
      <c r="F65" s="68">
        <f t="shared" si="7"/>
        <v>0</v>
      </c>
      <c r="G65" s="68">
        <f t="shared" si="7"/>
        <v>0</v>
      </c>
      <c r="H65" s="68">
        <f t="shared" si="7"/>
        <v>0</v>
      </c>
      <c r="I65" s="68">
        <f t="shared" si="7"/>
        <v>0</v>
      </c>
      <c r="J65" s="68">
        <f t="shared" si="7"/>
        <v>0</v>
      </c>
      <c r="K65" s="68">
        <f t="shared" si="7"/>
        <v>0</v>
      </c>
      <c r="L65" s="68">
        <f t="shared" si="7"/>
        <v>0</v>
      </c>
      <c r="M65" s="68">
        <f t="shared" si="7"/>
        <v>0</v>
      </c>
      <c r="N65" s="68">
        <f t="shared" si="7"/>
        <v>0</v>
      </c>
      <c r="O65" s="68">
        <f t="shared" si="7"/>
        <v>0</v>
      </c>
      <c r="P65" s="68">
        <f t="shared" si="7"/>
        <v>0</v>
      </c>
      <c r="Q65" s="68">
        <f t="shared" si="7"/>
        <v>0</v>
      </c>
      <c r="R65" s="68">
        <f t="shared" si="7"/>
        <v>0</v>
      </c>
      <c r="S65" s="68">
        <f t="shared" si="7"/>
        <v>0</v>
      </c>
      <c r="T65" s="68"/>
      <c r="U65" s="68"/>
      <c r="V65" s="68"/>
      <c r="W65" s="68"/>
      <c r="X65" s="25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s="5" customFormat="1" ht="14" outlineLevel="1" x14ac:dyDescent="0.3">
      <c r="A66" s="198"/>
      <c r="B66" s="193"/>
      <c r="C66" s="18" t="s">
        <v>65</v>
      </c>
      <c r="D66" s="21" t="s">
        <v>40</v>
      </c>
      <c r="E66" s="68">
        <f>IF(E58="",0,E58/E$22)</f>
        <v>0</v>
      </c>
      <c r="F66" s="68">
        <f t="shared" si="7"/>
        <v>0</v>
      </c>
      <c r="G66" s="68">
        <f t="shared" si="7"/>
        <v>0</v>
      </c>
      <c r="H66" s="68">
        <f>IF(H58="",0,H58/H$22)</f>
        <v>0</v>
      </c>
      <c r="I66" s="68">
        <f t="shared" si="7"/>
        <v>0</v>
      </c>
      <c r="J66" s="68">
        <f t="shared" si="7"/>
        <v>0</v>
      </c>
      <c r="K66" s="68">
        <f t="shared" si="7"/>
        <v>0</v>
      </c>
      <c r="L66" s="68">
        <f t="shared" si="7"/>
        <v>0</v>
      </c>
      <c r="M66" s="68">
        <f t="shared" si="7"/>
        <v>0</v>
      </c>
      <c r="N66" s="68">
        <f t="shared" si="7"/>
        <v>0</v>
      </c>
      <c r="O66" s="68">
        <f t="shared" si="7"/>
        <v>0</v>
      </c>
      <c r="P66" s="68">
        <f t="shared" si="7"/>
        <v>0</v>
      </c>
      <c r="Q66" s="68">
        <f t="shared" si="7"/>
        <v>0</v>
      </c>
      <c r="R66" s="68">
        <f t="shared" si="7"/>
        <v>0</v>
      </c>
      <c r="S66" s="68">
        <f t="shared" si="7"/>
        <v>0</v>
      </c>
      <c r="T66" s="68"/>
      <c r="U66" s="68"/>
      <c r="V66" s="68"/>
      <c r="W66" s="68"/>
      <c r="X66" s="25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s="5" customFormat="1" ht="14.5" customHeight="1" outlineLevel="1" x14ac:dyDescent="0.3">
      <c r="A67" s="198"/>
      <c r="B67" s="193" t="s">
        <v>74</v>
      </c>
      <c r="C67" s="16" t="s">
        <v>75</v>
      </c>
      <c r="D67" s="21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8"/>
      <c r="T67" s="30"/>
      <c r="U67" s="30"/>
      <c r="V67" s="30"/>
      <c r="W67" s="31"/>
      <c r="X67" s="25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s="5" customFormat="1" ht="14" outlineLevel="1" x14ac:dyDescent="0.3">
      <c r="A68" s="198"/>
      <c r="B68" s="193"/>
      <c r="C68" s="18" t="s">
        <v>72</v>
      </c>
      <c r="D68" s="21" t="s">
        <v>76</v>
      </c>
      <c r="E68" s="65">
        <f>E52*E$50/1000</f>
        <v>1826754.556113557</v>
      </c>
      <c r="F68" s="65">
        <f t="shared" ref="F68:P68" si="8">F52*F$50/1000</f>
        <v>10349736.007076774</v>
      </c>
      <c r="G68" s="65">
        <f t="shared" si="8"/>
        <v>20406199.641954042</v>
      </c>
      <c r="H68" s="65">
        <f t="shared" si="8"/>
        <v>12288575.670095673</v>
      </c>
      <c r="I68" s="65">
        <f t="shared" si="8"/>
        <v>1512573.0529875301</v>
      </c>
      <c r="J68" s="65">
        <f t="shared" si="8"/>
        <v>1415428.899</v>
      </c>
      <c r="K68" s="65">
        <f t="shared" si="8"/>
        <v>6271013.0800000001</v>
      </c>
      <c r="L68" s="65">
        <f t="shared" si="8"/>
        <v>7460516.949839999</v>
      </c>
      <c r="M68" s="65">
        <f t="shared" si="8"/>
        <v>6936108.8246999998</v>
      </c>
      <c r="N68" s="65">
        <f t="shared" si="8"/>
        <v>2818356.0071099997</v>
      </c>
      <c r="O68" s="65">
        <f t="shared" si="8"/>
        <v>9433876.0143500008</v>
      </c>
      <c r="P68" s="65">
        <f t="shared" si="8"/>
        <v>4205287.5412900001</v>
      </c>
      <c r="Q68" s="65">
        <f>Q52*Q$50/1000000</f>
        <v>1016456.2908261649</v>
      </c>
      <c r="R68" s="65">
        <f>R52*R$50/1000000</f>
        <v>2520362.5686981496</v>
      </c>
      <c r="S68" s="69"/>
      <c r="T68" s="68"/>
      <c r="U68" s="68"/>
      <c r="V68" s="68"/>
      <c r="W68" s="70"/>
      <c r="X68" s="25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s="5" customFormat="1" ht="14" outlineLevel="1" x14ac:dyDescent="0.3">
      <c r="A69" s="198"/>
      <c r="B69" s="193"/>
      <c r="C69" s="18" t="s">
        <v>60</v>
      </c>
      <c r="D69" s="21" t="s">
        <v>76</v>
      </c>
      <c r="E69" s="65">
        <f t="shared" ref="E69:Q70" si="9">E53*E$50/1000</f>
        <v>225693.35814705596</v>
      </c>
      <c r="F69" s="65">
        <f t="shared" si="9"/>
        <v>1818313.605578335</v>
      </c>
      <c r="G69" s="65">
        <f t="shared" si="9"/>
        <v>2086436.7753401331</v>
      </c>
      <c r="H69" s="65">
        <f t="shared" si="9"/>
        <v>2271749.0642502829</v>
      </c>
      <c r="I69" s="65">
        <f t="shared" si="9"/>
        <v>0</v>
      </c>
      <c r="J69" s="65">
        <f t="shared" si="9"/>
        <v>1790937.4080000001</v>
      </c>
      <c r="K69" s="65">
        <f t="shared" si="9"/>
        <v>645721.38779999991</v>
      </c>
      <c r="L69" s="65">
        <f t="shared" si="9"/>
        <v>0</v>
      </c>
      <c r="M69" s="65">
        <f t="shared" si="9"/>
        <v>0</v>
      </c>
      <c r="N69" s="65">
        <f t="shared" si="9"/>
        <v>0</v>
      </c>
      <c r="O69" s="65">
        <f t="shared" si="9"/>
        <v>745374.45530000015</v>
      </c>
      <c r="P69" s="65">
        <f t="shared" si="9"/>
        <v>852807.64183999994</v>
      </c>
      <c r="Q69" s="65">
        <f t="shared" si="9"/>
        <v>0</v>
      </c>
      <c r="R69" s="65">
        <f>R53*R$50/1000</f>
        <v>0</v>
      </c>
      <c r="S69" s="69"/>
      <c r="T69" s="68"/>
      <c r="U69" s="68"/>
      <c r="V69" s="68"/>
      <c r="W69" s="70"/>
      <c r="X69" s="25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s="5" customFormat="1" ht="14" outlineLevel="1" x14ac:dyDescent="0.3">
      <c r="A70" s="198"/>
      <c r="B70" s="193"/>
      <c r="C70" s="18" t="s">
        <v>61</v>
      </c>
      <c r="D70" s="21" t="s">
        <v>76</v>
      </c>
      <c r="E70" s="65">
        <f t="shared" si="9"/>
        <v>113888.78360987025</v>
      </c>
      <c r="F70" s="65">
        <f t="shared" si="9"/>
        <v>2499159.8682245025</v>
      </c>
      <c r="G70" s="65">
        <f t="shared" si="9"/>
        <v>113771.52083347588</v>
      </c>
      <c r="H70" s="65">
        <f t="shared" si="9"/>
        <v>1328188.142874182</v>
      </c>
      <c r="I70" s="65">
        <f t="shared" si="9"/>
        <v>1851982.4388966002</v>
      </c>
      <c r="J70" s="65">
        <f t="shared" si="9"/>
        <v>24277591.434</v>
      </c>
      <c r="K70" s="65">
        <f t="shared" si="9"/>
        <v>0</v>
      </c>
      <c r="L70" s="65">
        <f t="shared" si="9"/>
        <v>0</v>
      </c>
      <c r="M70" s="65">
        <f t="shared" si="9"/>
        <v>0</v>
      </c>
      <c r="N70" s="65">
        <f t="shared" si="9"/>
        <v>0</v>
      </c>
      <c r="O70" s="65">
        <f t="shared" si="9"/>
        <v>1435480.1689500001</v>
      </c>
      <c r="P70" s="65">
        <f t="shared" si="9"/>
        <v>3399383.69166</v>
      </c>
      <c r="Q70" s="65">
        <f t="shared" si="9"/>
        <v>0</v>
      </c>
      <c r="R70" s="65">
        <f>R54*R$50/1000</f>
        <v>0</v>
      </c>
      <c r="S70" s="69"/>
      <c r="T70" s="68"/>
      <c r="U70" s="68"/>
      <c r="V70" s="68"/>
      <c r="W70" s="70"/>
      <c r="X70" s="25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s="5" customFormat="1" ht="14" outlineLevel="1" x14ac:dyDescent="0.3">
      <c r="A71" s="198"/>
      <c r="B71" s="193"/>
      <c r="C71" s="18" t="s">
        <v>62</v>
      </c>
      <c r="D71" s="21" t="s">
        <v>76</v>
      </c>
      <c r="E71" s="65">
        <f>E55*E45/1000*0.933</f>
        <v>22641.626016000002</v>
      </c>
      <c r="F71" s="65">
        <f t="shared" ref="F71:Q71" si="10">F55*F45/1000*0.933</f>
        <v>100605.431052</v>
      </c>
      <c r="G71" s="65">
        <f t="shared" si="10"/>
        <v>327978.13395660004</v>
      </c>
      <c r="H71" s="65">
        <f t="shared" si="10"/>
        <v>18484.430392499999</v>
      </c>
      <c r="I71" s="65">
        <f>I55*I45/1000*0.933</f>
        <v>66657.540604890004</v>
      </c>
      <c r="J71" s="65">
        <f t="shared" si="10"/>
        <v>58882.028216980107</v>
      </c>
      <c r="K71" s="65">
        <f t="shared" si="10"/>
        <v>103194.28631184001</v>
      </c>
      <c r="L71" s="65">
        <f t="shared" si="10"/>
        <v>45475.29122607001</v>
      </c>
      <c r="M71" s="65">
        <f t="shared" si="10"/>
        <v>91314.839096669995</v>
      </c>
      <c r="N71" s="65">
        <f t="shared" si="10"/>
        <v>48741.797003802007</v>
      </c>
      <c r="O71" s="65">
        <f t="shared" si="10"/>
        <v>194149.24377358501</v>
      </c>
      <c r="P71" s="65">
        <f t="shared" si="10"/>
        <v>9521.7630354000012</v>
      </c>
      <c r="Q71" s="65">
        <f t="shared" si="10"/>
        <v>0</v>
      </c>
      <c r="R71" s="65">
        <f>R55*R45/1000*0.933</f>
        <v>0</v>
      </c>
      <c r="S71" s="69"/>
      <c r="T71" s="68"/>
      <c r="U71" s="68"/>
      <c r="V71" s="68"/>
      <c r="W71" s="70"/>
      <c r="X71" s="25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s="5" customFormat="1" ht="14" outlineLevel="1" x14ac:dyDescent="0.3">
      <c r="A72" s="198"/>
      <c r="B72" s="193"/>
      <c r="C72" s="18" t="s">
        <v>63</v>
      </c>
      <c r="D72" s="21" t="s">
        <v>76</v>
      </c>
      <c r="E72" s="65">
        <f>E56*E46/1000*0.853</f>
        <v>18382.285342666662</v>
      </c>
      <c r="F72" s="65">
        <f t="shared" ref="F72:Q72" si="11">F56*F46/1000*0.853</f>
        <v>23630.147199999999</v>
      </c>
      <c r="G72" s="65">
        <f t="shared" si="11"/>
        <v>56313.099806000006</v>
      </c>
      <c r="H72" s="65">
        <f t="shared" si="11"/>
        <v>4682.7448079999995</v>
      </c>
      <c r="I72" s="65">
        <f t="shared" si="11"/>
        <v>2577.4749734599995</v>
      </c>
      <c r="J72" s="65">
        <f t="shared" si="11"/>
        <v>7634.2907993856543</v>
      </c>
      <c r="K72" s="65">
        <f t="shared" si="11"/>
        <v>11468.815924160001</v>
      </c>
      <c r="L72" s="65">
        <f t="shared" si="11"/>
        <v>5269.0916341000002</v>
      </c>
      <c r="M72" s="65">
        <f t="shared" si="11"/>
        <v>7879.0594674099984</v>
      </c>
      <c r="N72" s="65">
        <f t="shared" si="11"/>
        <v>5986.66674392</v>
      </c>
      <c r="O72" s="65">
        <f t="shared" si="11"/>
        <v>11132.566548500001</v>
      </c>
      <c r="P72" s="65">
        <f t="shared" si="11"/>
        <v>1756.6548761399999</v>
      </c>
      <c r="Q72" s="65">
        <f t="shared" si="11"/>
        <v>0</v>
      </c>
      <c r="R72" s="65">
        <f>R56*R46/1000*0.853</f>
        <v>0</v>
      </c>
      <c r="S72" s="69"/>
      <c r="T72" s="68"/>
      <c r="U72" s="68"/>
      <c r="V72" s="68"/>
      <c r="W72" s="70"/>
      <c r="X72" s="25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s="5" customFormat="1" ht="14" outlineLevel="1" x14ac:dyDescent="0.3">
      <c r="A73" s="198"/>
      <c r="B73" s="193"/>
      <c r="C73" s="18" t="s">
        <v>64</v>
      </c>
      <c r="D73" s="21" t="s">
        <v>76</v>
      </c>
      <c r="E73" s="65">
        <f>E57*E47/1000</f>
        <v>0</v>
      </c>
      <c r="F73" s="65">
        <f t="shared" ref="F73:Q74" si="12">F57*F47/1000</f>
        <v>0</v>
      </c>
      <c r="G73" s="65">
        <f t="shared" si="12"/>
        <v>0</v>
      </c>
      <c r="H73" s="65">
        <f t="shared" si="12"/>
        <v>0</v>
      </c>
      <c r="I73" s="65">
        <f t="shared" si="12"/>
        <v>0</v>
      </c>
      <c r="J73" s="65">
        <f t="shared" si="12"/>
        <v>0</v>
      </c>
      <c r="K73" s="65">
        <f t="shared" si="12"/>
        <v>0</v>
      </c>
      <c r="L73" s="65">
        <f t="shared" si="12"/>
        <v>0</v>
      </c>
      <c r="M73" s="65">
        <f t="shared" si="12"/>
        <v>0</v>
      </c>
      <c r="N73" s="65">
        <f t="shared" si="12"/>
        <v>0</v>
      </c>
      <c r="O73" s="65">
        <f t="shared" si="12"/>
        <v>0</v>
      </c>
      <c r="P73" s="65">
        <f t="shared" si="12"/>
        <v>0</v>
      </c>
      <c r="Q73" s="65">
        <f t="shared" si="12"/>
        <v>0</v>
      </c>
      <c r="R73" s="65">
        <f>R57*R47/1000</f>
        <v>0</v>
      </c>
      <c r="S73" s="69"/>
      <c r="T73" s="68"/>
      <c r="U73" s="68"/>
      <c r="V73" s="68"/>
      <c r="W73" s="70"/>
      <c r="X73" s="25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s="5" customFormat="1" ht="14" outlineLevel="1" x14ac:dyDescent="0.3">
      <c r="A74" s="198"/>
      <c r="B74" s="193"/>
      <c r="C74" s="18" t="s">
        <v>65</v>
      </c>
      <c r="D74" s="21" t="s">
        <v>76</v>
      </c>
      <c r="E74" s="65">
        <f>E58*E48/1000</f>
        <v>0</v>
      </c>
      <c r="F74" s="65">
        <f t="shared" si="12"/>
        <v>0</v>
      </c>
      <c r="G74" s="65">
        <f t="shared" si="12"/>
        <v>0</v>
      </c>
      <c r="H74" s="65">
        <f t="shared" si="12"/>
        <v>0</v>
      </c>
      <c r="I74" s="65">
        <f t="shared" si="12"/>
        <v>0</v>
      </c>
      <c r="J74" s="65">
        <f t="shared" si="12"/>
        <v>0</v>
      </c>
      <c r="K74" s="65">
        <f t="shared" si="12"/>
        <v>0</v>
      </c>
      <c r="L74" s="65">
        <f t="shared" si="12"/>
        <v>0</v>
      </c>
      <c r="M74" s="65">
        <f t="shared" si="12"/>
        <v>0</v>
      </c>
      <c r="N74" s="65">
        <f t="shared" si="12"/>
        <v>0</v>
      </c>
      <c r="O74" s="65">
        <f t="shared" si="12"/>
        <v>0</v>
      </c>
      <c r="P74" s="65">
        <f t="shared" si="12"/>
        <v>0</v>
      </c>
      <c r="Q74" s="65">
        <f t="shared" si="12"/>
        <v>0</v>
      </c>
      <c r="R74" s="65">
        <f>R58*R48/1000</f>
        <v>0</v>
      </c>
      <c r="S74" s="69"/>
      <c r="T74" s="68"/>
      <c r="U74" s="68"/>
      <c r="V74" s="68"/>
      <c r="W74" s="70"/>
      <c r="X74" s="25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s="5" customFormat="1" ht="14" outlineLevel="1" x14ac:dyDescent="0.3">
      <c r="A75" s="198"/>
      <c r="B75" s="193"/>
      <c r="C75" s="59" t="s">
        <v>77</v>
      </c>
      <c r="D75" s="21" t="s">
        <v>76</v>
      </c>
      <c r="E75" s="71">
        <f>SUM(E68:E74)</f>
        <v>2207360.6092291498</v>
      </c>
      <c r="F75" s="71">
        <f t="shared" ref="F75:Q75" si="13">SUM(F68:F74)</f>
        <v>14791445.059131611</v>
      </c>
      <c r="G75" s="71">
        <f t="shared" si="13"/>
        <v>22990699.171890251</v>
      </c>
      <c r="H75" s="71">
        <f t="shared" si="13"/>
        <v>15911680.052420637</v>
      </c>
      <c r="I75" s="71">
        <f t="shared" si="13"/>
        <v>3433790.5074624801</v>
      </c>
      <c r="J75" s="71">
        <f t="shared" si="13"/>
        <v>27550474.060016368</v>
      </c>
      <c r="K75" s="71">
        <f t="shared" si="13"/>
        <v>7031397.5700359996</v>
      </c>
      <c r="L75" s="71">
        <f t="shared" si="13"/>
        <v>7511261.3327001696</v>
      </c>
      <c r="M75" s="71">
        <f t="shared" si="13"/>
        <v>7035302.7232640795</v>
      </c>
      <c r="N75" s="71">
        <f t="shared" si="13"/>
        <v>2873084.4708577218</v>
      </c>
      <c r="O75" s="71">
        <f t="shared" si="13"/>
        <v>11820012.448922087</v>
      </c>
      <c r="P75" s="71">
        <f t="shared" si="13"/>
        <v>8468757.2927015405</v>
      </c>
      <c r="Q75" s="71">
        <f t="shared" si="13"/>
        <v>1016456.2908261649</v>
      </c>
      <c r="R75" s="71">
        <f>SUM(R68:R74)</f>
        <v>2520362.5686981496</v>
      </c>
      <c r="S75" s="72"/>
      <c r="T75" s="72"/>
      <c r="U75" s="72"/>
      <c r="V75" s="72"/>
      <c r="W75" s="73"/>
      <c r="X75" s="25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s="5" customFormat="1" ht="14" outlineLevel="1" x14ac:dyDescent="0.3">
      <c r="A76" s="198"/>
      <c r="B76" s="74"/>
      <c r="C76" s="59"/>
      <c r="D76" s="21"/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2"/>
      <c r="T76" s="72"/>
      <c r="U76" s="72"/>
      <c r="V76" s="72"/>
      <c r="W76" s="73"/>
      <c r="X76" s="25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s="5" customFormat="1" ht="14.5" outlineLevel="1" x14ac:dyDescent="0.3">
      <c r="A77" s="198"/>
      <c r="B77" s="193" t="s">
        <v>78</v>
      </c>
      <c r="C77" s="59" t="s">
        <v>78</v>
      </c>
      <c r="D77" s="21"/>
      <c r="E77" s="27"/>
      <c r="F77" s="27"/>
      <c r="G77" s="27"/>
      <c r="H77" s="27"/>
      <c r="I77" s="27"/>
      <c r="J77" s="27"/>
      <c r="K77" s="76"/>
      <c r="L77" s="76"/>
      <c r="M77" s="67"/>
      <c r="N77" s="27"/>
      <c r="O77" s="27"/>
      <c r="P77" s="27"/>
      <c r="Q77" s="27"/>
      <c r="R77" s="27"/>
      <c r="S77" s="28"/>
      <c r="T77" s="30"/>
      <c r="U77" s="30"/>
      <c r="V77" s="30"/>
      <c r="W77" s="31"/>
      <c r="X77" s="25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s="5" customFormat="1" ht="14" outlineLevel="1" x14ac:dyDescent="0.3">
      <c r="A78" s="198"/>
      <c r="B78" s="193"/>
      <c r="C78" s="18" t="s">
        <v>79</v>
      </c>
      <c r="D78" s="21" t="s">
        <v>59</v>
      </c>
      <c r="E78" s="68">
        <f>IFERROR(SUMPRODUCT(E42:E44,E52:E54)/SUM(E52:E54)-E50,0)</f>
        <v>523.61055719381466</v>
      </c>
      <c r="F78" s="68">
        <f t="shared" ref="F78:P78" si="14">IFERROR(SUMPRODUCT(F42:F44,F52:F54)/SUM(F52:F54)-F50,0)</f>
        <v>579.64118724582841</v>
      </c>
      <c r="G78" s="68">
        <f t="shared" si="14"/>
        <v>178.02598433493858</v>
      </c>
      <c r="H78" s="68">
        <f t="shared" si="14"/>
        <v>175.4678436447216</v>
      </c>
      <c r="I78" s="68">
        <f t="shared" si="14"/>
        <v>341.4067413377893</v>
      </c>
      <c r="J78" s="68">
        <f t="shared" si="14"/>
        <v>504.92201829381474</v>
      </c>
      <c r="K78" s="68">
        <f t="shared" si="14"/>
        <v>210.55299543873025</v>
      </c>
      <c r="L78" s="68">
        <f t="shared" si="14"/>
        <v>78.003000000000156</v>
      </c>
      <c r="M78" s="68">
        <f t="shared" si="14"/>
        <v>32.099999999999909</v>
      </c>
      <c r="N78" s="68">
        <f t="shared" si="14"/>
        <v>54.090000000000146</v>
      </c>
      <c r="O78" s="68">
        <f t="shared" si="14"/>
        <v>328.57423791637393</v>
      </c>
      <c r="P78" s="68">
        <f t="shared" si="14"/>
        <v>530.71767088893375</v>
      </c>
      <c r="Q78" s="68"/>
      <c r="R78" s="68"/>
      <c r="S78" s="69"/>
      <c r="T78" s="68"/>
      <c r="U78" s="68"/>
      <c r="V78" s="68"/>
      <c r="W78" s="70"/>
      <c r="X78" s="25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s="5" customFormat="1" ht="14" outlineLevel="1" x14ac:dyDescent="0.3">
      <c r="A79" s="198"/>
      <c r="B79" s="74"/>
      <c r="C79" s="18"/>
      <c r="D79" s="21"/>
      <c r="E79" s="77">
        <v>0</v>
      </c>
      <c r="F79" s="77">
        <v>0</v>
      </c>
      <c r="G79" s="77">
        <v>0</v>
      </c>
      <c r="H79" s="77">
        <v>0</v>
      </c>
      <c r="I79" s="77">
        <v>0</v>
      </c>
      <c r="J79" s="77">
        <v>0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/>
      <c r="U79" s="77"/>
      <c r="V79" s="77"/>
      <c r="W79" s="77"/>
      <c r="X79" s="25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s="5" customFormat="1" ht="14.5" outlineLevel="1" x14ac:dyDescent="0.3">
      <c r="A80" s="198"/>
      <c r="B80" s="193" t="s">
        <v>80</v>
      </c>
      <c r="C80" s="59" t="s">
        <v>81</v>
      </c>
      <c r="D80" s="21"/>
      <c r="E80" s="27"/>
      <c r="F80" s="27"/>
      <c r="G80" s="27"/>
      <c r="H80" s="27"/>
      <c r="I80" s="27"/>
      <c r="J80" s="27"/>
      <c r="K80" s="76"/>
      <c r="L80" s="76"/>
      <c r="M80" s="67"/>
      <c r="N80" s="27"/>
      <c r="O80" s="27"/>
      <c r="P80" s="27"/>
      <c r="Q80" s="27"/>
      <c r="R80" s="27"/>
      <c r="S80" s="28"/>
      <c r="T80" s="30"/>
      <c r="U80" s="30"/>
      <c r="V80" s="30"/>
      <c r="W80" s="31"/>
      <c r="X80" s="25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s="5" customFormat="1" ht="14" outlineLevel="1" x14ac:dyDescent="0.3">
      <c r="A81" s="198"/>
      <c r="B81" s="193"/>
      <c r="C81" s="18" t="s">
        <v>72</v>
      </c>
      <c r="D81" s="21" t="s">
        <v>82</v>
      </c>
      <c r="E81" s="68">
        <f>E116</f>
        <v>4168.984913638913</v>
      </c>
      <c r="F81" s="68">
        <f t="shared" ref="F81:R81" si="15">F116</f>
        <v>4183.6819194075506</v>
      </c>
      <c r="G81" s="68">
        <f t="shared" si="15"/>
        <v>3866.304714643501</v>
      </c>
      <c r="H81" s="68">
        <f t="shared" si="15"/>
        <v>3607.1009653765068</v>
      </c>
      <c r="I81" s="68">
        <f t="shared" si="15"/>
        <v>2461.7745603760691</v>
      </c>
      <c r="J81" s="68">
        <f t="shared" si="15"/>
        <v>2250.4598919485056</v>
      </c>
      <c r="K81" s="68">
        <f>K116</f>
        <v>4418.3027819138169</v>
      </c>
      <c r="L81" s="68">
        <f t="shared" si="15"/>
        <v>4439.2473427149953</v>
      </c>
      <c r="M81" s="68">
        <f t="shared" si="15"/>
        <v>5859.4402786352057</v>
      </c>
      <c r="N81" s="68">
        <f>N116</f>
        <v>5850.352804721655</v>
      </c>
      <c r="O81" s="68">
        <f t="shared" si="15"/>
        <v>3439.9662005008199</v>
      </c>
      <c r="P81" s="68">
        <f t="shared" si="15"/>
        <v>3404.2027357518791</v>
      </c>
      <c r="Q81" s="68">
        <f>Q116</f>
        <v>26.89443690575397</v>
      </c>
      <c r="R81" s="68">
        <f t="shared" si="15"/>
        <v>21.44181974800447</v>
      </c>
      <c r="S81" s="69"/>
      <c r="T81" s="68"/>
      <c r="U81" s="68"/>
      <c r="V81" s="68"/>
      <c r="W81" s="70"/>
      <c r="X81" s="25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s="5" customFormat="1" ht="14" outlineLevel="1" x14ac:dyDescent="0.3">
      <c r="A82" s="198"/>
      <c r="B82" s="193"/>
      <c r="C82" s="18" t="s">
        <v>60</v>
      </c>
      <c r="D82" s="21" t="s">
        <v>82</v>
      </c>
      <c r="E82" s="68">
        <f t="shared" ref="E82:Q82" si="16">E131</f>
        <v>15879.809626987466</v>
      </c>
      <c r="F82" s="68">
        <f t="shared" si="16"/>
        <v>15894.943147050217</v>
      </c>
      <c r="G82" s="68">
        <f t="shared" si="16"/>
        <v>15485.794884725279</v>
      </c>
      <c r="H82" s="68">
        <f t="shared" si="16"/>
        <v>15312.98768482905</v>
      </c>
      <c r="I82" s="68">
        <f>I131</f>
        <v>0</v>
      </c>
      <c r="J82" s="68">
        <f t="shared" si="16"/>
        <v>15048.269983616745</v>
      </c>
      <c r="K82" s="68">
        <f t="shared" si="16"/>
        <v>15852.097009183295</v>
      </c>
      <c r="L82" s="68">
        <f t="shared" si="16"/>
        <v>0</v>
      </c>
      <c r="M82" s="68">
        <f t="shared" si="16"/>
        <v>0</v>
      </c>
      <c r="N82" s="68">
        <f t="shared" si="16"/>
        <v>0</v>
      </c>
      <c r="O82" s="68">
        <f t="shared" si="16"/>
        <v>15272.605200000007</v>
      </c>
      <c r="P82" s="68">
        <f t="shared" si="16"/>
        <v>15272.605200000005</v>
      </c>
      <c r="Q82" s="68">
        <f t="shared" si="16"/>
        <v>0</v>
      </c>
      <c r="R82" s="68">
        <f>R131</f>
        <v>0</v>
      </c>
      <c r="S82" s="69"/>
      <c r="T82" s="68"/>
      <c r="U82" s="68"/>
      <c r="V82" s="68"/>
      <c r="W82" s="70"/>
      <c r="X82" s="25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s="5" customFormat="1" ht="14" outlineLevel="1" x14ac:dyDescent="0.3">
      <c r="A83" s="198"/>
      <c r="B83" s="193"/>
      <c r="C83" s="18" t="s">
        <v>61</v>
      </c>
      <c r="D83" s="21" t="s">
        <v>82</v>
      </c>
      <c r="E83" s="68">
        <f t="shared" ref="E83:Q83" si="17">E147</f>
        <v>4362.0673746870507</v>
      </c>
      <c r="F83" s="68">
        <f t="shared" si="17"/>
        <v>4377.2008947498016</v>
      </c>
      <c r="G83" s="68">
        <f t="shared" si="17"/>
        <v>3340.0257853931698</v>
      </c>
      <c r="H83" s="68">
        <f t="shared" si="17"/>
        <v>3535.9182008256066</v>
      </c>
      <c r="I83" s="68">
        <f t="shared" si="17"/>
        <v>4531.4163776773476</v>
      </c>
      <c r="J83" s="68">
        <f t="shared" si="17"/>
        <v>4315.8328560579857</v>
      </c>
      <c r="K83" s="68">
        <f t="shared" si="17"/>
        <v>0</v>
      </c>
      <c r="L83" s="68">
        <f t="shared" si="17"/>
        <v>0</v>
      </c>
      <c r="M83" s="68">
        <f t="shared" si="17"/>
        <v>0</v>
      </c>
      <c r="N83" s="68">
        <f t="shared" si="17"/>
        <v>0</v>
      </c>
      <c r="O83" s="68">
        <f t="shared" si="17"/>
        <v>3932.87</v>
      </c>
      <c r="P83" s="68">
        <f t="shared" si="17"/>
        <v>3990.2453085889206</v>
      </c>
      <c r="Q83" s="68">
        <f t="shared" si="17"/>
        <v>0</v>
      </c>
      <c r="R83" s="68">
        <f>R147</f>
        <v>0</v>
      </c>
      <c r="S83" s="69"/>
      <c r="T83" s="68"/>
      <c r="U83" s="68"/>
      <c r="V83" s="68"/>
      <c r="W83" s="70"/>
      <c r="X83" s="25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s="5" customFormat="1" ht="14" outlineLevel="1" x14ac:dyDescent="0.3">
      <c r="A84" s="198"/>
      <c r="B84" s="193"/>
      <c r="C84" s="18" t="s">
        <v>62</v>
      </c>
      <c r="D84" s="21" t="s">
        <v>83</v>
      </c>
      <c r="E84" s="68">
        <f t="shared" ref="E84:Q84" si="18">E174</f>
        <v>53549.468549999998</v>
      </c>
      <c r="F84" s="68">
        <f t="shared" si="18"/>
        <v>53549.468549999998</v>
      </c>
      <c r="G84" s="68">
        <f t="shared" si="18"/>
        <v>58734.038747716913</v>
      </c>
      <c r="H84" s="68">
        <f t="shared" si="18"/>
        <v>56257.075676478242</v>
      </c>
      <c r="I84" s="68">
        <f t="shared" si="18"/>
        <v>62316.530346865678</v>
      </c>
      <c r="J84" s="68">
        <f t="shared" si="18"/>
        <v>60185.245395522892</v>
      </c>
      <c r="K84" s="68">
        <f t="shared" si="18"/>
        <v>57215.725249633375</v>
      </c>
      <c r="L84" s="68">
        <f t="shared" si="18"/>
        <v>59997.45003439</v>
      </c>
      <c r="M84" s="68">
        <f t="shared" si="18"/>
        <v>55667.821600161304</v>
      </c>
      <c r="N84" s="68">
        <f t="shared" si="18"/>
        <v>55638.402558490874</v>
      </c>
      <c r="O84" s="68">
        <f t="shared" si="18"/>
        <v>59339.131486075996</v>
      </c>
      <c r="P84" s="68">
        <f t="shared" si="18"/>
        <v>59339.131486075996</v>
      </c>
      <c r="Q84" s="68">
        <f t="shared" si="18"/>
        <v>0</v>
      </c>
      <c r="R84" s="68">
        <f>R174</f>
        <v>0</v>
      </c>
      <c r="S84" s="69"/>
      <c r="T84" s="68"/>
      <c r="U84" s="68"/>
      <c r="V84" s="68"/>
      <c r="W84" s="70"/>
      <c r="X84" s="25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s="5" customFormat="1" ht="14" outlineLevel="1" x14ac:dyDescent="0.3">
      <c r="A85" s="198"/>
      <c r="B85" s="193"/>
      <c r="C85" s="18" t="s">
        <v>63</v>
      </c>
      <c r="D85" s="21" t="s">
        <v>83</v>
      </c>
      <c r="E85" s="68">
        <f>E187</f>
        <v>78091.920370000007</v>
      </c>
      <c r="F85" s="68">
        <f t="shared" ref="F85:Q85" si="19">F187</f>
        <v>78091.920370000007</v>
      </c>
      <c r="G85" s="68">
        <f t="shared" si="19"/>
        <v>72947.6671378584</v>
      </c>
      <c r="H85" s="68">
        <f t="shared" si="19"/>
        <v>73975.661911022864</v>
      </c>
      <c r="I85" s="68">
        <f t="shared" si="19"/>
        <v>58121.034379513192</v>
      </c>
      <c r="J85" s="68">
        <f t="shared" si="19"/>
        <v>58369.549840444386</v>
      </c>
      <c r="K85" s="68">
        <f t="shared" si="19"/>
        <v>72520.5285</v>
      </c>
      <c r="L85" s="68">
        <f t="shared" si="19"/>
        <v>70136.357577200004</v>
      </c>
      <c r="M85" s="68">
        <f t="shared" si="19"/>
        <v>61509.881060860076</v>
      </c>
      <c r="N85" s="68">
        <f t="shared" si="19"/>
        <v>61509.881060860076</v>
      </c>
      <c r="O85" s="68">
        <f t="shared" si="19"/>
        <v>69723.184314611819</v>
      </c>
      <c r="P85" s="68">
        <f t="shared" si="19"/>
        <v>69723.184314611819</v>
      </c>
      <c r="Q85" s="68">
        <f t="shared" si="19"/>
        <v>0</v>
      </c>
      <c r="R85" s="68">
        <f>R187</f>
        <v>0</v>
      </c>
      <c r="S85" s="69"/>
      <c r="T85" s="68"/>
      <c r="U85" s="68"/>
      <c r="V85" s="68"/>
      <c r="W85" s="70"/>
      <c r="X85" s="25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s="5" customFormat="1" ht="14" outlineLevel="1" x14ac:dyDescent="0.3">
      <c r="A86" s="198"/>
      <c r="B86" s="193"/>
      <c r="C86" s="18" t="s">
        <v>64</v>
      </c>
      <c r="D86" s="21" t="s">
        <v>83</v>
      </c>
      <c r="E86" s="68">
        <f>E200</f>
        <v>0</v>
      </c>
      <c r="F86" s="68">
        <f t="shared" ref="F86:Q86" si="20">F200</f>
        <v>0</v>
      </c>
      <c r="G86" s="68">
        <f t="shared" si="20"/>
        <v>0</v>
      </c>
      <c r="H86" s="68">
        <f t="shared" si="20"/>
        <v>0</v>
      </c>
      <c r="I86" s="68">
        <f t="shared" si="20"/>
        <v>0</v>
      </c>
      <c r="J86" s="68">
        <f t="shared" si="20"/>
        <v>0</v>
      </c>
      <c r="K86" s="68">
        <f t="shared" si="20"/>
        <v>0</v>
      </c>
      <c r="L86" s="68">
        <f t="shared" si="20"/>
        <v>0</v>
      </c>
      <c r="M86" s="68">
        <f t="shared" si="20"/>
        <v>0</v>
      </c>
      <c r="N86" s="68">
        <f t="shared" si="20"/>
        <v>0</v>
      </c>
      <c r="O86" s="68">
        <f t="shared" si="20"/>
        <v>0</v>
      </c>
      <c r="P86" s="68">
        <f t="shared" si="20"/>
        <v>0</v>
      </c>
      <c r="Q86" s="68">
        <f t="shared" si="20"/>
        <v>0</v>
      </c>
      <c r="R86" s="68">
        <f>R200</f>
        <v>0</v>
      </c>
      <c r="S86" s="69"/>
      <c r="T86" s="68"/>
      <c r="U86" s="68"/>
      <c r="V86" s="68"/>
      <c r="W86" s="70"/>
      <c r="X86" s="25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s="5" customFormat="1" ht="14" outlineLevel="1" x14ac:dyDescent="0.3">
      <c r="A87" s="198"/>
      <c r="B87" s="193"/>
      <c r="C87" s="18" t="s">
        <v>65</v>
      </c>
      <c r="D87" s="21" t="s">
        <v>83</v>
      </c>
      <c r="E87" s="68">
        <f>E213</f>
        <v>0</v>
      </c>
      <c r="F87" s="68">
        <f t="shared" ref="F87:Q87" si="21">F213</f>
        <v>0</v>
      </c>
      <c r="G87" s="68">
        <f t="shared" si="21"/>
        <v>111625.44755797101</v>
      </c>
      <c r="H87" s="68">
        <f t="shared" si="21"/>
        <v>111625.44755797101</v>
      </c>
      <c r="I87" s="68">
        <f t="shared" si="21"/>
        <v>0</v>
      </c>
      <c r="J87" s="68">
        <f t="shared" si="21"/>
        <v>0</v>
      </c>
      <c r="K87" s="68">
        <f t="shared" si="21"/>
        <v>0</v>
      </c>
      <c r="L87" s="68">
        <f t="shared" si="21"/>
        <v>0</v>
      </c>
      <c r="M87" s="68">
        <f t="shared" si="21"/>
        <v>61509.881060860076</v>
      </c>
      <c r="N87" s="68">
        <f t="shared" si="21"/>
        <v>61509.881060860076</v>
      </c>
      <c r="O87" s="68">
        <f t="shared" si="21"/>
        <v>0</v>
      </c>
      <c r="P87" s="68">
        <f t="shared" si="21"/>
        <v>0</v>
      </c>
      <c r="Q87" s="68">
        <f t="shared" si="21"/>
        <v>0</v>
      </c>
      <c r="R87" s="68">
        <f>R213</f>
        <v>0</v>
      </c>
      <c r="S87" s="69"/>
      <c r="T87" s="68"/>
      <c r="U87" s="68"/>
      <c r="V87" s="68"/>
      <c r="W87" s="70"/>
      <c r="X87" s="25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s="5" customFormat="1" ht="14.5" customHeight="1" outlineLevel="1" x14ac:dyDescent="0.3">
      <c r="A88" s="198"/>
      <c r="B88" s="193" t="s">
        <v>84</v>
      </c>
      <c r="C88" s="78" t="s">
        <v>85</v>
      </c>
      <c r="D88" s="79"/>
      <c r="E88" s="80"/>
      <c r="F88" s="80"/>
      <c r="G88" s="80"/>
      <c r="H88" s="80"/>
      <c r="I88" s="80"/>
      <c r="J88" s="80"/>
      <c r="K88" s="80"/>
      <c r="L88" s="80"/>
      <c r="M88" s="81"/>
      <c r="N88" s="80"/>
      <c r="O88" s="80"/>
      <c r="P88" s="80"/>
      <c r="Q88" s="80"/>
      <c r="R88" s="80"/>
      <c r="S88" s="82"/>
      <c r="T88" s="83"/>
      <c r="U88" s="83"/>
      <c r="V88" s="83"/>
      <c r="W88" s="84"/>
      <c r="X88" s="85">
        <f t="shared" ref="X88:X96" si="22">SUM(E88:P88,S88:W88)</f>
        <v>0</v>
      </c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s="5" customFormat="1" ht="14" outlineLevel="1" x14ac:dyDescent="0.3">
      <c r="A89" s="198"/>
      <c r="B89" s="193"/>
      <c r="C89" s="86" t="s">
        <v>72</v>
      </c>
      <c r="D89" s="87" t="s">
        <v>86</v>
      </c>
      <c r="E89" s="88">
        <f t="shared" ref="E89:R95" si="23">E81*E52/10^7</f>
        <v>264.55002496931041</v>
      </c>
      <c r="F89" s="88">
        <f t="shared" si="23"/>
        <v>1452.5693419999982</v>
      </c>
      <c r="G89" s="88">
        <f t="shared" si="23"/>
        <v>2555.6424099090377</v>
      </c>
      <c r="H89" s="88">
        <f t="shared" si="23"/>
        <v>1355.2319583580631</v>
      </c>
      <c r="I89" s="88">
        <f t="shared" si="23"/>
        <v>126.53044529998252</v>
      </c>
      <c r="J89" s="88">
        <f t="shared" si="23"/>
        <v>95.742890505089647</v>
      </c>
      <c r="K89" s="88">
        <f t="shared" si="23"/>
        <v>985.32128509181848</v>
      </c>
      <c r="L89" s="88">
        <f t="shared" si="23"/>
        <v>1055.0847944377585</v>
      </c>
      <c r="M89" s="88">
        <f t="shared" si="23"/>
        <v>1250.5527992998025</v>
      </c>
      <c r="N89" s="88">
        <f>N81*N52/10^7</f>
        <v>510.80658912113762</v>
      </c>
      <c r="O89" s="88">
        <f t="shared" si="23"/>
        <v>1083.5463982998126</v>
      </c>
      <c r="P89" s="88">
        <f t="shared" si="23"/>
        <v>463.13980435725364</v>
      </c>
      <c r="Q89" s="88">
        <f>Q81*Q52/10^7</f>
        <v>310.29933711734014</v>
      </c>
      <c r="R89" s="88">
        <f>R81*R52/10^7</f>
        <v>634.93715000000009</v>
      </c>
      <c r="S89" s="89">
        <f>SUM(Q89:R89)</f>
        <v>945.23648711734018</v>
      </c>
      <c r="T89" s="88"/>
      <c r="U89" s="88"/>
      <c r="V89" s="88"/>
      <c r="W89" s="90"/>
      <c r="X89" s="91">
        <f t="shared" si="22"/>
        <v>12143.955228766405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s="5" customFormat="1" ht="14" outlineLevel="1" x14ac:dyDescent="0.3">
      <c r="A90" s="198"/>
      <c r="B90" s="193"/>
      <c r="C90" s="86" t="s">
        <v>60</v>
      </c>
      <c r="D90" s="87" t="s">
        <v>86</v>
      </c>
      <c r="E90" s="88">
        <f t="shared" si="23"/>
        <v>124.49770747558175</v>
      </c>
      <c r="F90" s="88">
        <f t="shared" si="23"/>
        <v>969.56451056671335</v>
      </c>
      <c r="G90" s="88">
        <f t="shared" si="23"/>
        <v>1046.5997043867158</v>
      </c>
      <c r="H90" s="88">
        <f t="shared" si="23"/>
        <v>1063.5895917288658</v>
      </c>
      <c r="I90" s="92">
        <f t="shared" si="23"/>
        <v>0</v>
      </c>
      <c r="J90" s="88">
        <f t="shared" si="23"/>
        <v>810.05439252608278</v>
      </c>
      <c r="K90" s="88">
        <f t="shared" si="23"/>
        <v>364.01273400818155</v>
      </c>
      <c r="L90" s="88">
        <f t="shared" si="23"/>
        <v>0</v>
      </c>
      <c r="M90" s="88">
        <f t="shared" si="23"/>
        <v>0</v>
      </c>
      <c r="N90" s="88">
        <f t="shared" si="23"/>
        <v>0</v>
      </c>
      <c r="O90" s="88">
        <f t="shared" si="23"/>
        <v>380.09381575832907</v>
      </c>
      <c r="P90" s="88">
        <f t="shared" si="23"/>
        <v>421.37154401052493</v>
      </c>
      <c r="Q90" s="88">
        <f t="shared" si="23"/>
        <v>0</v>
      </c>
      <c r="R90" s="88">
        <f t="shared" si="23"/>
        <v>0</v>
      </c>
      <c r="S90" s="89">
        <f t="shared" ref="S90:S96" si="24">SUM(Q90:R90)</f>
        <v>0</v>
      </c>
      <c r="T90" s="88"/>
      <c r="U90" s="88"/>
      <c r="V90" s="88"/>
      <c r="W90" s="90"/>
      <c r="X90" s="91">
        <f t="shared" si="22"/>
        <v>5179.7840004609943</v>
      </c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s="5" customFormat="1" ht="14" outlineLevel="1" x14ac:dyDescent="0.3">
      <c r="A91" s="198"/>
      <c r="B91" s="193"/>
      <c r="C91" s="86" t="s">
        <v>61</v>
      </c>
      <c r="D91" s="87" t="s">
        <v>86</v>
      </c>
      <c r="E91" s="88">
        <f t="shared" si="23"/>
        <v>17.257210947736908</v>
      </c>
      <c r="F91" s="88">
        <f t="shared" si="23"/>
        <v>366.9775194943918</v>
      </c>
      <c r="G91" s="88">
        <f t="shared" si="23"/>
        <v>12.309070507476727</v>
      </c>
      <c r="H91" s="88">
        <f t="shared" si="23"/>
        <v>143.58715679746578</v>
      </c>
      <c r="I91" s="88">
        <f t="shared" si="23"/>
        <v>285.16829053325307</v>
      </c>
      <c r="J91" s="88">
        <f t="shared" si="23"/>
        <v>3149.3245198920681</v>
      </c>
      <c r="K91" s="88">
        <f t="shared" si="23"/>
        <v>0</v>
      </c>
      <c r="L91" s="88">
        <f t="shared" si="23"/>
        <v>0</v>
      </c>
      <c r="M91" s="88">
        <f t="shared" si="23"/>
        <v>0</v>
      </c>
      <c r="N91" s="88">
        <f t="shared" si="23"/>
        <v>0</v>
      </c>
      <c r="O91" s="88">
        <f t="shared" si="23"/>
        <v>188.49939539427001</v>
      </c>
      <c r="P91" s="88">
        <f t="shared" si="23"/>
        <v>438.83451400000001</v>
      </c>
      <c r="Q91" s="88">
        <f t="shared" si="23"/>
        <v>0</v>
      </c>
      <c r="R91" s="88">
        <f t="shared" si="23"/>
        <v>0</v>
      </c>
      <c r="S91" s="89">
        <f t="shared" si="24"/>
        <v>0</v>
      </c>
      <c r="T91" s="88"/>
      <c r="U91" s="88"/>
      <c r="V91" s="88"/>
      <c r="W91" s="90"/>
      <c r="X91" s="91">
        <f t="shared" si="22"/>
        <v>4601.9576775666628</v>
      </c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s="5" customFormat="1" ht="14" outlineLevel="1" x14ac:dyDescent="0.3">
      <c r="A92" s="198"/>
      <c r="B92" s="193"/>
      <c r="C92" s="86" t="s">
        <v>62</v>
      </c>
      <c r="D92" s="87" t="s">
        <v>86</v>
      </c>
      <c r="E92" s="88">
        <f t="shared" si="23"/>
        <v>12.059340317459998</v>
      </c>
      <c r="F92" s="88">
        <f t="shared" si="23"/>
        <v>53.584275704557498</v>
      </c>
      <c r="G92" s="88">
        <f t="shared" si="23"/>
        <v>199.75646273830262</v>
      </c>
      <c r="H92" s="88">
        <f t="shared" si="23"/>
        <v>10.7985456761</v>
      </c>
      <c r="I92" s="88">
        <f t="shared" si="23"/>
        <v>44.155873173999986</v>
      </c>
      <c r="J92" s="88">
        <f t="shared" si="23"/>
        <v>37.376602206999998</v>
      </c>
      <c r="K92" s="88">
        <f t="shared" si="23"/>
        <v>58.835388000000002</v>
      </c>
      <c r="L92" s="88">
        <f t="shared" si="23"/>
        <v>28.62781928237921</v>
      </c>
      <c r="M92" s="88">
        <f t="shared" si="23"/>
        <v>53.975993000000003</v>
      </c>
      <c r="N92" s="88">
        <f t="shared" si="23"/>
        <v>28.795939000000001</v>
      </c>
      <c r="O92" s="88">
        <f t="shared" si="23"/>
        <v>119.08535908371222</v>
      </c>
      <c r="P92" s="88">
        <f t="shared" si="23"/>
        <v>5.8692334952877765</v>
      </c>
      <c r="Q92" s="88">
        <f t="shared" si="23"/>
        <v>0</v>
      </c>
      <c r="R92" s="88">
        <f t="shared" si="23"/>
        <v>0</v>
      </c>
      <c r="S92" s="89">
        <f t="shared" si="24"/>
        <v>0</v>
      </c>
      <c r="T92" s="88"/>
      <c r="U92" s="88"/>
      <c r="V92" s="88"/>
      <c r="W92" s="90"/>
      <c r="X92" s="91">
        <f t="shared" si="22"/>
        <v>652.92083167879935</v>
      </c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s="5" customFormat="1" ht="14" outlineLevel="1" x14ac:dyDescent="0.3">
      <c r="A93" s="198"/>
      <c r="B93" s="193"/>
      <c r="C93" s="86" t="s">
        <v>63</v>
      </c>
      <c r="D93" s="87" t="s">
        <v>86</v>
      </c>
      <c r="E93" s="88">
        <f t="shared" si="23"/>
        <v>14.579761533079001</v>
      </c>
      <c r="F93" s="88">
        <f t="shared" si="23"/>
        <v>18.742060888800001</v>
      </c>
      <c r="G93" s="88">
        <f t="shared" si="23"/>
        <v>43.972853750701049</v>
      </c>
      <c r="H93" s="88">
        <f t="shared" si="23"/>
        <v>3.7246745772200009</v>
      </c>
      <c r="I93" s="88">
        <f t="shared" si="23"/>
        <v>1.6499980450000002</v>
      </c>
      <c r="J93" s="88">
        <f t="shared" si="23"/>
        <v>4.9386476119999996</v>
      </c>
      <c r="K93" s="88">
        <f t="shared" si="23"/>
        <v>8.8835471796645002</v>
      </c>
      <c r="L93" s="88">
        <f t="shared" si="23"/>
        <v>4.0660851941805927</v>
      </c>
      <c r="M93" s="88">
        <f t="shared" si="23"/>
        <v>5.3163605299711971</v>
      </c>
      <c r="N93" s="88">
        <f t="shared" si="23"/>
        <v>4.039476909028803</v>
      </c>
      <c r="O93" s="88">
        <f t="shared" si="23"/>
        <v>8.5306316008927556</v>
      </c>
      <c r="P93" s="88">
        <f t="shared" si="23"/>
        <v>1.3410557271072439</v>
      </c>
      <c r="Q93" s="88">
        <f t="shared" si="23"/>
        <v>0</v>
      </c>
      <c r="R93" s="88">
        <f t="shared" si="23"/>
        <v>0</v>
      </c>
      <c r="S93" s="89">
        <f t="shared" si="24"/>
        <v>0</v>
      </c>
      <c r="T93" s="88"/>
      <c r="U93" s="88"/>
      <c r="V93" s="88"/>
      <c r="W93" s="90"/>
      <c r="X93" s="91">
        <f t="shared" si="22"/>
        <v>119.78515354764515</v>
      </c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s="5" customFormat="1" ht="14" outlineLevel="1" x14ac:dyDescent="0.3">
      <c r="A94" s="198"/>
      <c r="B94" s="193"/>
      <c r="C94" s="86" t="s">
        <v>64</v>
      </c>
      <c r="D94" s="87" t="s">
        <v>86</v>
      </c>
      <c r="E94" s="88">
        <f t="shared" si="23"/>
        <v>0</v>
      </c>
      <c r="F94" s="88">
        <f t="shared" si="23"/>
        <v>0</v>
      </c>
      <c r="G94" s="88">
        <f t="shared" si="23"/>
        <v>0</v>
      </c>
      <c r="H94" s="88">
        <f t="shared" si="23"/>
        <v>0</v>
      </c>
      <c r="I94" s="88">
        <f t="shared" si="23"/>
        <v>0</v>
      </c>
      <c r="J94" s="88">
        <f t="shared" si="23"/>
        <v>0</v>
      </c>
      <c r="K94" s="88">
        <f t="shared" si="23"/>
        <v>0</v>
      </c>
      <c r="L94" s="88">
        <f t="shared" si="23"/>
        <v>0</v>
      </c>
      <c r="M94" s="88">
        <f t="shared" si="23"/>
        <v>0</v>
      </c>
      <c r="N94" s="88">
        <f t="shared" si="23"/>
        <v>0</v>
      </c>
      <c r="O94" s="88">
        <f t="shared" si="23"/>
        <v>0</v>
      </c>
      <c r="P94" s="88">
        <f t="shared" si="23"/>
        <v>0</v>
      </c>
      <c r="Q94" s="88">
        <f t="shared" si="23"/>
        <v>0</v>
      </c>
      <c r="R94" s="88">
        <f t="shared" si="23"/>
        <v>0</v>
      </c>
      <c r="S94" s="89">
        <f t="shared" si="24"/>
        <v>0</v>
      </c>
      <c r="T94" s="88"/>
      <c r="U94" s="88"/>
      <c r="V94" s="88"/>
      <c r="W94" s="90"/>
      <c r="X94" s="91">
        <f t="shared" si="22"/>
        <v>0</v>
      </c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s="5" customFormat="1" ht="14" outlineLevel="1" x14ac:dyDescent="0.3">
      <c r="A95" s="198"/>
      <c r="B95" s="193"/>
      <c r="C95" s="86" t="s">
        <v>65</v>
      </c>
      <c r="D95" s="87" t="s">
        <v>86</v>
      </c>
      <c r="E95" s="88">
        <f t="shared" si="23"/>
        <v>0</v>
      </c>
      <c r="F95" s="88">
        <f t="shared" si="23"/>
        <v>0</v>
      </c>
      <c r="G95" s="88">
        <f t="shared" si="23"/>
        <v>0</v>
      </c>
      <c r="H95" s="88">
        <f t="shared" si="23"/>
        <v>0</v>
      </c>
      <c r="I95" s="88">
        <f t="shared" si="23"/>
        <v>0</v>
      </c>
      <c r="J95" s="88">
        <f t="shared" si="23"/>
        <v>0</v>
      </c>
      <c r="K95" s="88">
        <f t="shared" si="23"/>
        <v>0</v>
      </c>
      <c r="L95" s="88">
        <f t="shared" si="23"/>
        <v>0</v>
      </c>
      <c r="M95" s="88">
        <f t="shared" si="23"/>
        <v>0</v>
      </c>
      <c r="N95" s="88">
        <f t="shared" si="23"/>
        <v>0</v>
      </c>
      <c r="O95" s="88">
        <f t="shared" si="23"/>
        <v>0</v>
      </c>
      <c r="P95" s="88">
        <f t="shared" si="23"/>
        <v>0</v>
      </c>
      <c r="Q95" s="88">
        <f t="shared" si="23"/>
        <v>0</v>
      </c>
      <c r="R95" s="88">
        <f t="shared" si="23"/>
        <v>0</v>
      </c>
      <c r="S95" s="89">
        <f t="shared" si="24"/>
        <v>0</v>
      </c>
      <c r="T95" s="88"/>
      <c r="U95" s="88"/>
      <c r="V95" s="88"/>
      <c r="W95" s="90"/>
      <c r="X95" s="91">
        <f t="shared" si="22"/>
        <v>0</v>
      </c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ht="14" outlineLevel="1" x14ac:dyDescent="0.3">
      <c r="A96" s="198"/>
      <c r="B96" s="193"/>
      <c r="C96" s="78" t="s">
        <v>87</v>
      </c>
      <c r="D96" s="87" t="s">
        <v>86</v>
      </c>
      <c r="E96" s="93">
        <f>SUM(E89:E95)</f>
        <v>432.94404524316809</v>
      </c>
      <c r="F96" s="93">
        <f t="shared" ref="F96:Q96" si="25">SUM(F89:F95)</f>
        <v>2861.4377086544609</v>
      </c>
      <c r="G96" s="93">
        <f t="shared" si="25"/>
        <v>3858.2805012922345</v>
      </c>
      <c r="H96" s="93">
        <f>SUM(H89:H95)</f>
        <v>2576.9319271377149</v>
      </c>
      <c r="I96" s="93">
        <f>SUM(I89:I95)</f>
        <v>457.50460705223554</v>
      </c>
      <c r="J96" s="93">
        <f t="shared" si="25"/>
        <v>4097.4370527422407</v>
      </c>
      <c r="K96" s="93">
        <f>SUM(K89:K95)</f>
        <v>1417.0529542796644</v>
      </c>
      <c r="L96" s="93">
        <f t="shared" si="25"/>
        <v>1087.7786989143185</v>
      </c>
      <c r="M96" s="93">
        <f t="shared" si="25"/>
        <v>1309.8451528297737</v>
      </c>
      <c r="N96" s="93">
        <f>SUM(N89:N95)</f>
        <v>543.6420050301665</v>
      </c>
      <c r="O96" s="93">
        <f t="shared" si="25"/>
        <v>1779.7556001370169</v>
      </c>
      <c r="P96" s="93">
        <f t="shared" si="25"/>
        <v>1330.5561515901734</v>
      </c>
      <c r="Q96" s="93">
        <f t="shared" si="25"/>
        <v>310.29933711734014</v>
      </c>
      <c r="R96" s="93">
        <f>SUM(R89:R95)</f>
        <v>634.93715000000009</v>
      </c>
      <c r="S96" s="89">
        <f t="shared" si="24"/>
        <v>945.23648711734018</v>
      </c>
      <c r="T96" s="93"/>
      <c r="U96" s="93"/>
      <c r="V96" s="93"/>
      <c r="W96" s="94"/>
      <c r="X96" s="91">
        <f t="shared" si="22"/>
        <v>22698.402892020509</v>
      </c>
      <c r="Y96" s="95"/>
      <c r="Z96" s="95"/>
    </row>
    <row r="97" spans="1:26" ht="14" outlineLevel="1" x14ac:dyDescent="0.3">
      <c r="A97" s="198"/>
      <c r="B97" s="96"/>
      <c r="C97" s="78" t="s">
        <v>88</v>
      </c>
      <c r="D97" s="87" t="s">
        <v>89</v>
      </c>
      <c r="E97" s="93">
        <f>E96/E27*10</f>
        <v>7.0820833707085793</v>
      </c>
      <c r="F97" s="93">
        <f t="shared" ref="F97:Q97" si="26">F96/F27*10</f>
        <v>4.9935617486605102</v>
      </c>
      <c r="G97" s="93">
        <f t="shared" si="26"/>
        <v>5.157576988338767</v>
      </c>
      <c r="H97" s="93">
        <f t="shared" si="26"/>
        <v>4.0898135115291403</v>
      </c>
      <c r="I97" s="93">
        <f t="shared" si="26"/>
        <v>3.9086588270915219</v>
      </c>
      <c r="J97" s="93">
        <f t="shared" si="26"/>
        <v>3.9809164251610616</v>
      </c>
      <c r="K97" s="93">
        <f t="shared" si="26"/>
        <v>6.4141332675179941</v>
      </c>
      <c r="L97" s="93">
        <f t="shared" si="26"/>
        <v>3.9806067194910781</v>
      </c>
      <c r="M97" s="93">
        <f t="shared" si="26"/>
        <v>5.3006797927139555</v>
      </c>
      <c r="N97" s="93">
        <f t="shared" si="26"/>
        <v>5.5525573396170955</v>
      </c>
      <c r="O97" s="93">
        <f t="shared" si="26"/>
        <v>4.6242227709212242</v>
      </c>
      <c r="P97" s="93">
        <f t="shared" si="26"/>
        <v>4.109946551605911</v>
      </c>
      <c r="Q97" s="93">
        <f t="shared" si="26"/>
        <v>9.8059725705497911</v>
      </c>
      <c r="R97" s="93">
        <f>R96/R27*10</f>
        <v>5.6064731505324561</v>
      </c>
      <c r="S97" s="93">
        <f>S96/S27*10</f>
        <v>6.523612625278937</v>
      </c>
      <c r="T97" s="93"/>
      <c r="U97" s="93"/>
      <c r="V97" s="93"/>
      <c r="W97" s="94"/>
      <c r="X97" s="91"/>
    </row>
    <row r="98" spans="1:26" ht="14" outlineLevel="1" x14ac:dyDescent="0.3">
      <c r="A98" s="198"/>
      <c r="B98" s="96"/>
      <c r="C98" s="78"/>
      <c r="D98" s="8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1"/>
    </row>
    <row r="99" spans="1:26" ht="14" outlineLevel="1" x14ac:dyDescent="0.3">
      <c r="A99" s="198"/>
      <c r="B99" s="96"/>
      <c r="C99" s="100"/>
      <c r="D99" s="162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9"/>
      <c r="X99" s="91"/>
    </row>
    <row r="100" spans="1:26" ht="14" outlineLevel="1" x14ac:dyDescent="0.3">
      <c r="A100" s="198"/>
      <c r="B100" s="200" t="s">
        <v>90</v>
      </c>
      <c r="C100" s="100" t="s">
        <v>91</v>
      </c>
      <c r="D100" s="21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3"/>
      <c r="T100" s="18"/>
      <c r="U100" s="18"/>
      <c r="V100" s="18"/>
      <c r="W100" s="24"/>
      <c r="X100" s="25"/>
    </row>
    <row r="101" spans="1:26" ht="14" outlineLevel="1" x14ac:dyDescent="0.3">
      <c r="A101" s="198"/>
      <c r="B101" s="200"/>
      <c r="C101" s="18" t="s">
        <v>92</v>
      </c>
      <c r="D101" s="21" t="s">
        <v>93</v>
      </c>
      <c r="E101" s="27">
        <v>1727.4590000000001</v>
      </c>
      <c r="F101" s="27">
        <v>1728.920348751778</v>
      </c>
      <c r="G101" s="27">
        <v>2083.085969666633</v>
      </c>
      <c r="H101" s="27">
        <v>1808.8283712815678</v>
      </c>
      <c r="I101" s="27">
        <v>836.40837476620584</v>
      </c>
      <c r="J101" s="27">
        <v>826.15739473018039</v>
      </c>
      <c r="K101" s="27">
        <v>2343.2800000000002</v>
      </c>
      <c r="L101" s="27">
        <v>2137.66</v>
      </c>
      <c r="M101" s="27">
        <v>3195.75</v>
      </c>
      <c r="N101" s="27">
        <v>3195.75</v>
      </c>
      <c r="O101" s="27">
        <v>1227.0111461703809</v>
      </c>
      <c r="P101" s="27">
        <v>1227.0111461703809</v>
      </c>
      <c r="Q101" s="27">
        <v>0</v>
      </c>
      <c r="R101" s="27">
        <v>0</v>
      </c>
      <c r="S101" s="101"/>
      <c r="T101" s="30"/>
      <c r="U101" s="30"/>
      <c r="V101" s="30"/>
      <c r="W101" s="31"/>
      <c r="X101" s="25"/>
      <c r="Y101" s="102"/>
      <c r="Z101" s="102"/>
    </row>
    <row r="102" spans="1:26" ht="14" outlineLevel="1" x14ac:dyDescent="0.3">
      <c r="A102" s="198"/>
      <c r="B102" s="200"/>
      <c r="C102" s="18" t="s">
        <v>94</v>
      </c>
      <c r="D102" s="21" t="s">
        <v>93</v>
      </c>
      <c r="E102" s="27">
        <v>1270.464817896036</v>
      </c>
      <c r="F102" s="27">
        <v>1270.9293119927299</v>
      </c>
      <c r="G102" s="27">
        <v>386.50009894526141</v>
      </c>
      <c r="H102" s="27">
        <v>522.86331849351734</v>
      </c>
      <c r="I102" s="27">
        <v>607.05694118904796</v>
      </c>
      <c r="J102" s="27">
        <v>612.03702314263262</v>
      </c>
      <c r="K102" s="27">
        <v>1505.1998559712215</v>
      </c>
      <c r="L102" s="27">
        <v>1006.86087323333</v>
      </c>
      <c r="M102" s="27">
        <v>1167.1333057290001</v>
      </c>
      <c r="N102" s="27">
        <v>1152.49</v>
      </c>
      <c r="O102" s="27">
        <v>777.90902731063386</v>
      </c>
      <c r="P102" s="27">
        <v>777.90902731063386</v>
      </c>
      <c r="Q102" s="27">
        <v>0</v>
      </c>
      <c r="R102" s="27">
        <v>0</v>
      </c>
      <c r="S102" s="101"/>
      <c r="T102" s="30"/>
      <c r="U102" s="30"/>
      <c r="V102" s="30"/>
      <c r="W102" s="31"/>
      <c r="X102" s="25"/>
      <c r="Y102" s="102"/>
      <c r="Z102" s="102"/>
    </row>
    <row r="103" spans="1:26" ht="14" outlineLevel="1" x14ac:dyDescent="0.3">
      <c r="A103" s="198"/>
      <c r="B103" s="200"/>
      <c r="C103" s="18" t="s">
        <v>95</v>
      </c>
      <c r="D103" s="21" t="s">
        <v>93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101"/>
      <c r="T103" s="30"/>
      <c r="U103" s="30"/>
      <c r="V103" s="30"/>
      <c r="W103" s="31"/>
      <c r="X103" s="25"/>
      <c r="Y103" s="102"/>
      <c r="Z103" s="102"/>
    </row>
    <row r="104" spans="1:26" ht="14" outlineLevel="1" x14ac:dyDescent="0.3">
      <c r="A104" s="198"/>
      <c r="B104" s="200"/>
      <c r="C104" s="18" t="s">
        <v>96</v>
      </c>
      <c r="D104" s="21" t="s">
        <v>93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82.027894554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101"/>
      <c r="T104" s="30"/>
      <c r="U104" s="30"/>
      <c r="V104" s="30"/>
      <c r="W104" s="31"/>
      <c r="X104" s="25"/>
      <c r="Y104" s="102"/>
      <c r="Z104" s="102"/>
    </row>
    <row r="105" spans="1:26" ht="14" outlineLevel="1" x14ac:dyDescent="0.3">
      <c r="A105" s="198"/>
      <c r="B105" s="200"/>
      <c r="C105" s="18" t="s">
        <v>97</v>
      </c>
      <c r="D105" s="21" t="s">
        <v>93</v>
      </c>
      <c r="E105" s="27">
        <v>122.94895862379613</v>
      </c>
      <c r="F105" s="27">
        <v>123.03577822536641</v>
      </c>
      <c r="G105" s="27">
        <v>141.6713177929</v>
      </c>
      <c r="H105" s="27">
        <v>126.04033858985379</v>
      </c>
      <c r="I105" s="27">
        <v>85.439664954388974</v>
      </c>
      <c r="J105" s="27">
        <v>85.127673038052933</v>
      </c>
      <c r="K105" s="27">
        <v>117.16400000000002</v>
      </c>
      <c r="L105" s="27">
        <v>145.72063399999999</v>
      </c>
      <c r="M105" s="27">
        <v>201.61623000000003</v>
      </c>
      <c r="N105" s="27">
        <v>201.61623000000003</v>
      </c>
      <c r="O105" s="27">
        <v>133.16609907572541</v>
      </c>
      <c r="P105" s="27">
        <v>133.16609907572541</v>
      </c>
      <c r="Q105" s="27">
        <v>0</v>
      </c>
      <c r="R105" s="27">
        <v>0</v>
      </c>
      <c r="S105" s="101"/>
      <c r="T105" s="30"/>
      <c r="U105" s="30"/>
      <c r="V105" s="30"/>
      <c r="W105" s="31"/>
      <c r="X105" s="25"/>
      <c r="Y105" s="102"/>
      <c r="Z105" s="102"/>
    </row>
    <row r="106" spans="1:26" ht="14" outlineLevel="1" x14ac:dyDescent="0.3">
      <c r="A106" s="198"/>
      <c r="B106" s="200"/>
      <c r="C106" s="18" t="s">
        <v>98</v>
      </c>
      <c r="D106" s="21" t="s">
        <v>93</v>
      </c>
      <c r="E106" s="27">
        <v>0</v>
      </c>
      <c r="F106" s="27">
        <v>0</v>
      </c>
      <c r="G106" s="27">
        <v>0</v>
      </c>
      <c r="H106" s="27">
        <v>0</v>
      </c>
      <c r="I106" s="27">
        <v>54.538597254392656</v>
      </c>
      <c r="J106" s="27">
        <v>54.339443834482118</v>
      </c>
      <c r="K106" s="27">
        <v>0</v>
      </c>
      <c r="L106" s="27">
        <v>60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101"/>
      <c r="T106" s="30"/>
      <c r="U106" s="30"/>
      <c r="V106" s="30"/>
      <c r="W106" s="31"/>
      <c r="X106" s="25"/>
      <c r="Y106" s="102"/>
      <c r="Z106" s="102"/>
    </row>
    <row r="107" spans="1:26" ht="14" outlineLevel="1" x14ac:dyDescent="0.3">
      <c r="A107" s="198"/>
      <c r="B107" s="200"/>
      <c r="C107" s="18" t="s">
        <v>99</v>
      </c>
      <c r="D107" s="21" t="s">
        <v>93</v>
      </c>
      <c r="E107" s="27">
        <v>232.36485185617317</v>
      </c>
      <c r="F107" s="27">
        <v>232.52893477385626</v>
      </c>
      <c r="G107" s="27">
        <v>0</v>
      </c>
      <c r="H107" s="27">
        <v>0</v>
      </c>
      <c r="I107" s="27">
        <v>115.008880949</v>
      </c>
      <c r="J107" s="27">
        <v>114.3226947320491</v>
      </c>
      <c r="K107" s="27">
        <v>0</v>
      </c>
      <c r="L107" s="27">
        <v>290.59312454295286</v>
      </c>
      <c r="M107" s="27">
        <v>447.40500000000003</v>
      </c>
      <c r="N107" s="27">
        <v>447.40500000000003</v>
      </c>
      <c r="O107" s="27">
        <v>220.10925467062054</v>
      </c>
      <c r="P107" s="27">
        <v>220.10925467062054</v>
      </c>
      <c r="Q107" s="27">
        <v>0</v>
      </c>
      <c r="R107" s="27">
        <v>0</v>
      </c>
      <c r="S107" s="101"/>
      <c r="T107" s="30"/>
      <c r="U107" s="30"/>
      <c r="V107" s="30"/>
      <c r="W107" s="31"/>
      <c r="X107" s="25"/>
      <c r="Y107" s="102"/>
      <c r="Z107" s="102"/>
    </row>
    <row r="108" spans="1:26" ht="14" outlineLevel="1" x14ac:dyDescent="0.3">
      <c r="A108" s="198"/>
      <c r="B108" s="200"/>
      <c r="C108" s="18" t="s">
        <v>100</v>
      </c>
      <c r="D108" s="21" t="s">
        <v>93</v>
      </c>
      <c r="E108" s="27">
        <v>189.90288215006592</v>
      </c>
      <c r="F108" s="27">
        <v>190.036980826052</v>
      </c>
      <c r="G108" s="27">
        <v>0</v>
      </c>
      <c r="H108" s="27">
        <v>0</v>
      </c>
      <c r="I108" s="27">
        <v>16.925771561708068</v>
      </c>
      <c r="J108" s="27">
        <v>16.863965327942729</v>
      </c>
      <c r="K108" s="27">
        <v>0</v>
      </c>
      <c r="L108" s="27">
        <v>120.437333333333</v>
      </c>
      <c r="M108" s="27">
        <v>123</v>
      </c>
      <c r="N108" s="27">
        <v>123</v>
      </c>
      <c r="O108" s="27">
        <v>132.64175028899999</v>
      </c>
      <c r="P108" s="27">
        <v>132.61582593904888</v>
      </c>
      <c r="Q108" s="27">
        <v>0</v>
      </c>
      <c r="R108" s="27">
        <v>0</v>
      </c>
      <c r="S108" s="101"/>
      <c r="T108" s="30"/>
      <c r="U108" s="30"/>
      <c r="V108" s="30"/>
      <c r="W108" s="31"/>
      <c r="X108" s="25"/>
      <c r="Y108" s="102"/>
      <c r="Z108" s="102"/>
    </row>
    <row r="109" spans="1:26" ht="14.5" outlineLevel="1" x14ac:dyDescent="0.35">
      <c r="A109" s="198"/>
      <c r="B109" s="200"/>
      <c r="C109" s="103" t="s">
        <v>101</v>
      </c>
      <c r="D109" s="21" t="s">
        <v>93</v>
      </c>
      <c r="E109" s="27">
        <v>400.00000003665178</v>
      </c>
      <c r="F109" s="27">
        <v>400.00000034021838</v>
      </c>
      <c r="G109" s="27">
        <v>0</v>
      </c>
      <c r="H109" s="27">
        <v>0</v>
      </c>
      <c r="I109" s="27">
        <v>400</v>
      </c>
      <c r="J109" s="27">
        <v>400</v>
      </c>
      <c r="K109" s="27">
        <v>400</v>
      </c>
      <c r="L109" s="27">
        <v>400</v>
      </c>
      <c r="M109" s="27">
        <v>400</v>
      </c>
      <c r="N109" s="27">
        <v>400</v>
      </c>
      <c r="O109" s="27">
        <v>400</v>
      </c>
      <c r="P109" s="27">
        <v>400</v>
      </c>
      <c r="Q109" s="27">
        <v>26.89443690575397</v>
      </c>
      <c r="R109" s="27">
        <v>21.44181974800447</v>
      </c>
      <c r="S109" s="101"/>
      <c r="T109" s="30"/>
      <c r="U109" s="30"/>
      <c r="V109" s="30"/>
      <c r="W109" s="31"/>
      <c r="X109" s="25"/>
      <c r="Y109" s="102"/>
      <c r="Z109" s="102"/>
    </row>
    <row r="110" spans="1:26" ht="14.5" outlineLevel="1" x14ac:dyDescent="0.35">
      <c r="A110" s="198"/>
      <c r="B110" s="200"/>
      <c r="C110" s="103" t="s">
        <v>102</v>
      </c>
      <c r="D110" s="21" t="s">
        <v>93</v>
      </c>
      <c r="E110" s="27">
        <v>0</v>
      </c>
      <c r="F110" s="27">
        <v>0</v>
      </c>
      <c r="G110" s="27">
        <v>400</v>
      </c>
      <c r="H110" s="27">
        <v>400</v>
      </c>
      <c r="I110" s="27">
        <v>51.181977437830625</v>
      </c>
      <c r="J110" s="27">
        <v>50.995081067962822</v>
      </c>
      <c r="K110" s="27">
        <v>0</v>
      </c>
      <c r="L110" s="27">
        <v>0.460666666666667</v>
      </c>
      <c r="M110" s="27">
        <v>123</v>
      </c>
      <c r="N110" s="27">
        <v>123</v>
      </c>
      <c r="O110" s="27">
        <v>0</v>
      </c>
      <c r="P110" s="27">
        <v>0</v>
      </c>
      <c r="Q110" s="27">
        <v>0</v>
      </c>
      <c r="R110" s="27">
        <v>0</v>
      </c>
      <c r="S110" s="101"/>
      <c r="T110" s="30"/>
      <c r="U110" s="30"/>
      <c r="V110" s="30"/>
      <c r="W110" s="31"/>
      <c r="X110" s="25"/>
      <c r="Y110" s="102"/>
      <c r="Z110" s="102"/>
    </row>
    <row r="111" spans="1:26" ht="14.5" outlineLevel="1" x14ac:dyDescent="0.35">
      <c r="A111" s="198"/>
      <c r="B111" s="200"/>
      <c r="C111" s="103" t="s">
        <v>103</v>
      </c>
      <c r="D111" s="21" t="s">
        <v>93</v>
      </c>
      <c r="E111" s="27">
        <v>74.409992899523402</v>
      </c>
      <c r="F111" s="27">
        <v>74.462537028474927</v>
      </c>
      <c r="G111" s="27">
        <v>729.73907633721706</v>
      </c>
      <c r="H111" s="27">
        <v>684.97211073387155</v>
      </c>
      <c r="I111" s="27">
        <v>27.636952562046382</v>
      </c>
      <c r="J111" s="27">
        <v>28.20246821409421</v>
      </c>
      <c r="K111" s="27">
        <v>0</v>
      </c>
      <c r="L111" s="27">
        <v>92.549781184000025</v>
      </c>
      <c r="M111" s="27">
        <v>143.1696</v>
      </c>
      <c r="N111" s="27">
        <v>143.1696</v>
      </c>
      <c r="O111" s="27">
        <v>260.82946678468539</v>
      </c>
      <c r="P111" s="27">
        <v>260.82946678468539</v>
      </c>
      <c r="Q111" s="27">
        <v>0</v>
      </c>
      <c r="R111" s="27">
        <v>0</v>
      </c>
      <c r="S111" s="101"/>
      <c r="T111" s="30"/>
      <c r="U111" s="30"/>
      <c r="V111" s="30"/>
      <c r="W111" s="31"/>
      <c r="X111" s="25"/>
      <c r="Y111" s="102"/>
      <c r="Z111" s="102"/>
    </row>
    <row r="112" spans="1:26" ht="14" outlineLevel="1" x14ac:dyDescent="0.3">
      <c r="A112" s="198"/>
      <c r="B112" s="200"/>
      <c r="C112" s="18" t="s">
        <v>104</v>
      </c>
      <c r="D112" s="21" t="s">
        <v>93</v>
      </c>
      <c r="E112" s="27">
        <f>SUM(E101:E111)</f>
        <v>4017.5505034622461</v>
      </c>
      <c r="F112" s="27">
        <f t="shared" ref="F112:R112" si="27">SUM(F101:F111)</f>
        <v>4019.9138919384754</v>
      </c>
      <c r="G112" s="27">
        <f t="shared" si="27"/>
        <v>3740.9964627420113</v>
      </c>
      <c r="H112" s="27">
        <f t="shared" si="27"/>
        <v>3542.7041390988106</v>
      </c>
      <c r="I112" s="27">
        <f t="shared" si="27"/>
        <v>2194.1971606746201</v>
      </c>
      <c r="J112" s="27">
        <f t="shared" si="27"/>
        <v>2188.045744087397</v>
      </c>
      <c r="K112" s="27">
        <f t="shared" si="27"/>
        <v>4365.6438559712224</v>
      </c>
      <c r="L112" s="27">
        <f t="shared" si="27"/>
        <v>4336.3103075142817</v>
      </c>
      <c r="M112" s="27">
        <f t="shared" si="27"/>
        <v>5801.0741357289999</v>
      </c>
      <c r="N112" s="27">
        <f t="shared" si="27"/>
        <v>5786.4308299999993</v>
      </c>
      <c r="O112" s="27">
        <f t="shared" si="27"/>
        <v>3151.666744301046</v>
      </c>
      <c r="P112" s="27">
        <f t="shared" si="27"/>
        <v>3151.6408199510952</v>
      </c>
      <c r="Q112" s="27">
        <f t="shared" si="27"/>
        <v>26.89443690575397</v>
      </c>
      <c r="R112" s="27">
        <f t="shared" si="27"/>
        <v>21.44181974800447</v>
      </c>
      <c r="S112" s="28"/>
      <c r="T112" s="27"/>
      <c r="U112" s="27"/>
      <c r="V112" s="27"/>
      <c r="W112" s="104"/>
      <c r="X112" s="25"/>
      <c r="Y112" s="102"/>
      <c r="Z112" s="102"/>
    </row>
    <row r="113" spans="1:46" ht="14" outlineLevel="1" x14ac:dyDescent="0.3">
      <c r="A113" s="198"/>
      <c r="B113" s="200"/>
      <c r="C113" s="18" t="s">
        <v>105</v>
      </c>
      <c r="D113" s="21" t="s">
        <v>29</v>
      </c>
      <c r="E113" s="42">
        <v>8.6899999999999998E-3</v>
      </c>
      <c r="F113" s="42">
        <v>8.0000000000000002E-3</v>
      </c>
      <c r="G113" s="42">
        <v>4.7561922950194596E-3</v>
      </c>
      <c r="H113" s="42">
        <v>4.7561922950194596E-3</v>
      </c>
      <c r="I113" s="42">
        <v>0</v>
      </c>
      <c r="J113" s="42">
        <v>3.0754321214230182E-3</v>
      </c>
      <c r="K113" s="42">
        <v>7.7000000000000002E-3</v>
      </c>
      <c r="L113" s="42">
        <v>7.9805700486000001E-3</v>
      </c>
      <c r="M113" s="42">
        <v>4.8999999999999998E-3</v>
      </c>
      <c r="N113" s="42">
        <v>4.8999999999999998E-3</v>
      </c>
      <c r="O113" s="42">
        <v>1.8599999999999998E-2</v>
      </c>
      <c r="P113" s="42">
        <v>1.8599999999999998E-2</v>
      </c>
      <c r="Q113" s="42">
        <v>0</v>
      </c>
      <c r="R113" s="42">
        <v>0</v>
      </c>
      <c r="S113" s="43"/>
      <c r="T113" s="42"/>
      <c r="U113" s="42"/>
      <c r="V113" s="42"/>
      <c r="W113" s="48"/>
      <c r="X113" s="25"/>
      <c r="Y113" s="102"/>
      <c r="Z113" s="10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4" outlineLevel="1" x14ac:dyDescent="0.3">
      <c r="A114" s="198"/>
      <c r="B114" s="200"/>
      <c r="C114" s="18" t="s">
        <v>106</v>
      </c>
      <c r="D114" s="21" t="s">
        <v>93</v>
      </c>
      <c r="E114" s="27">
        <f>E112/(1-E113)</f>
        <v>4052.7690666514472</v>
      </c>
      <c r="F114" s="27">
        <f t="shared" ref="F114:R114" si="28">F112/(1-F113)</f>
        <v>4052.332552357334</v>
      </c>
      <c r="G114" s="27">
        <f t="shared" si="28"/>
        <v>3758.8743921639675</v>
      </c>
      <c r="H114" s="27">
        <f t="shared" si="28"/>
        <v>3559.6344450192973</v>
      </c>
      <c r="I114" s="27">
        <f t="shared" si="28"/>
        <v>2194.1971606746201</v>
      </c>
      <c r="J114" s="27">
        <f t="shared" si="28"/>
        <v>2194.7956892500774</v>
      </c>
      <c r="K114" s="27">
        <f t="shared" si="28"/>
        <v>4399.5201612125593</v>
      </c>
      <c r="L114" s="27">
        <f t="shared" si="28"/>
        <v>4371.1949348882426</v>
      </c>
      <c r="M114" s="27">
        <f t="shared" si="28"/>
        <v>5829.6393686353131</v>
      </c>
      <c r="N114" s="27">
        <f>N112/(1-N113)</f>
        <v>5814.9239573912164</v>
      </c>
      <c r="O114" s="27">
        <f t="shared" si="28"/>
        <v>3211.398761260491</v>
      </c>
      <c r="P114" s="27">
        <f t="shared" si="28"/>
        <v>3211.3723455788618</v>
      </c>
      <c r="Q114" s="27">
        <f t="shared" si="28"/>
        <v>26.89443690575397</v>
      </c>
      <c r="R114" s="27">
        <f t="shared" si="28"/>
        <v>21.44181974800447</v>
      </c>
      <c r="S114" s="28"/>
      <c r="T114" s="27"/>
      <c r="U114" s="27"/>
      <c r="V114" s="27"/>
      <c r="W114" s="104"/>
      <c r="X114" s="25"/>
      <c r="Y114" s="102"/>
      <c r="Z114" s="102"/>
    </row>
    <row r="115" spans="1:46" ht="14.5" outlineLevel="1" x14ac:dyDescent="0.3">
      <c r="A115" s="198"/>
      <c r="B115" s="200"/>
      <c r="C115" s="18" t="s">
        <v>107</v>
      </c>
      <c r="D115" s="21" t="s">
        <v>93</v>
      </c>
      <c r="E115" s="105">
        <v>116.21584698746575</v>
      </c>
      <c r="F115" s="105">
        <v>131.34936705021681</v>
      </c>
      <c r="G115" s="105">
        <v>107.43032247953343</v>
      </c>
      <c r="H115" s="105">
        <v>47.466520357209617</v>
      </c>
      <c r="I115" s="105">
        <v>267.577399701449</v>
      </c>
      <c r="J115" s="105">
        <v>55.664202698428241</v>
      </c>
      <c r="K115" s="105">
        <v>18.782620701257279</v>
      </c>
      <c r="L115" s="105">
        <v>68.052407826752827</v>
      </c>
      <c r="M115" s="105">
        <v>29.800909999892237</v>
      </c>
      <c r="N115" s="105">
        <v>35.428847330438742</v>
      </c>
      <c r="O115" s="105">
        <v>228.56743924032875</v>
      </c>
      <c r="P115" s="105">
        <v>192.83039017301726</v>
      </c>
      <c r="Q115" s="105">
        <v>0</v>
      </c>
      <c r="R115" s="105">
        <v>0</v>
      </c>
      <c r="S115" s="28"/>
      <c r="T115" s="27"/>
      <c r="U115" s="27"/>
      <c r="V115" s="27"/>
      <c r="W115" s="104"/>
      <c r="X115" s="25"/>
      <c r="Y115" s="102"/>
      <c r="Z115" s="102"/>
    </row>
    <row r="116" spans="1:46" s="2" customFormat="1" ht="14" outlineLevel="1" x14ac:dyDescent="0.3">
      <c r="A116" s="198"/>
      <c r="B116" s="200"/>
      <c r="C116" s="59" t="s">
        <v>108</v>
      </c>
      <c r="D116" s="106" t="s">
        <v>93</v>
      </c>
      <c r="E116" s="28">
        <f>E114+E115</f>
        <v>4168.984913638913</v>
      </c>
      <c r="F116" s="28">
        <f t="shared" ref="F116:R116" si="29">F114+F115</f>
        <v>4183.6819194075506</v>
      </c>
      <c r="G116" s="28">
        <f t="shared" si="29"/>
        <v>3866.304714643501</v>
      </c>
      <c r="H116" s="28">
        <f t="shared" si="29"/>
        <v>3607.1009653765068</v>
      </c>
      <c r="I116" s="28">
        <f t="shared" si="29"/>
        <v>2461.7745603760691</v>
      </c>
      <c r="J116" s="28">
        <f t="shared" si="29"/>
        <v>2250.4598919485056</v>
      </c>
      <c r="K116" s="28">
        <f>K114+K115</f>
        <v>4418.3027819138169</v>
      </c>
      <c r="L116" s="28">
        <f t="shared" si="29"/>
        <v>4439.2473427149953</v>
      </c>
      <c r="M116" s="28">
        <f t="shared" si="29"/>
        <v>5859.4402786352057</v>
      </c>
      <c r="N116" s="28">
        <f t="shared" si="29"/>
        <v>5850.352804721655</v>
      </c>
      <c r="O116" s="28">
        <f t="shared" si="29"/>
        <v>3439.9662005008199</v>
      </c>
      <c r="P116" s="28">
        <f t="shared" si="29"/>
        <v>3404.2027357518791</v>
      </c>
      <c r="Q116" s="28">
        <f t="shared" si="29"/>
        <v>26.89443690575397</v>
      </c>
      <c r="R116" s="28">
        <f t="shared" si="29"/>
        <v>21.44181974800447</v>
      </c>
      <c r="S116" s="28"/>
      <c r="T116" s="28"/>
      <c r="U116" s="28"/>
      <c r="V116" s="28"/>
      <c r="W116" s="107"/>
      <c r="X116" s="25"/>
      <c r="Y116" s="109"/>
      <c r="Z116" s="109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</row>
    <row r="117" spans="1:46" ht="14" outlineLevel="1" x14ac:dyDescent="0.3">
      <c r="A117" s="198"/>
      <c r="B117" s="200"/>
      <c r="C117" s="18"/>
      <c r="D117" s="21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8"/>
      <c r="T117" s="30"/>
      <c r="U117" s="30"/>
      <c r="V117" s="30"/>
      <c r="W117" s="31"/>
      <c r="X117" s="25"/>
    </row>
    <row r="118" spans="1:46" ht="14" outlineLevel="1" x14ac:dyDescent="0.3">
      <c r="A118" s="198"/>
      <c r="B118" s="200"/>
      <c r="C118" s="100" t="s">
        <v>109</v>
      </c>
      <c r="D118" s="21" t="s">
        <v>93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8"/>
      <c r="T118" s="30"/>
      <c r="U118" s="30"/>
      <c r="V118" s="30"/>
      <c r="W118" s="31"/>
      <c r="X118" s="25"/>
    </row>
    <row r="119" spans="1:46" ht="14" outlineLevel="1" x14ac:dyDescent="0.3">
      <c r="A119" s="198"/>
      <c r="B119" s="200"/>
      <c r="C119" s="18" t="s">
        <v>92</v>
      </c>
      <c r="D119" s="21" t="s">
        <v>93</v>
      </c>
      <c r="E119" s="27">
        <v>12459.933779999999</v>
      </c>
      <c r="F119" s="27">
        <v>12459.933779999999</v>
      </c>
      <c r="G119" s="27">
        <v>10113.896324194589</v>
      </c>
      <c r="H119" s="27">
        <v>10048.507178452766</v>
      </c>
      <c r="I119" s="27">
        <v>0</v>
      </c>
      <c r="J119" s="27">
        <v>13897.719791350777</v>
      </c>
      <c r="K119" s="27">
        <v>12881.17</v>
      </c>
      <c r="L119" s="27">
        <v>0</v>
      </c>
      <c r="M119" s="27">
        <v>0</v>
      </c>
      <c r="N119" s="27">
        <v>0</v>
      </c>
      <c r="O119" s="27">
        <v>8445.5927879718238</v>
      </c>
      <c r="P119" s="27">
        <v>8445.5927879718238</v>
      </c>
      <c r="Q119" s="27">
        <v>0</v>
      </c>
      <c r="R119" s="27">
        <v>0</v>
      </c>
      <c r="S119" s="28"/>
      <c r="T119" s="30"/>
      <c r="U119" s="30"/>
      <c r="V119" s="30"/>
      <c r="W119" s="31"/>
      <c r="X119" s="25"/>
    </row>
    <row r="120" spans="1:46" ht="14" outlineLevel="1" x14ac:dyDescent="0.3">
      <c r="A120" s="198"/>
      <c r="B120" s="200"/>
      <c r="C120" s="18" t="s">
        <v>110</v>
      </c>
      <c r="D120" s="21" t="s">
        <v>93</v>
      </c>
      <c r="E120" s="27">
        <v>1054.7</v>
      </c>
      <c r="F120" s="27">
        <v>1054.7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1870.4388465855227</v>
      </c>
      <c r="P120" s="27">
        <v>1906.1758956528329</v>
      </c>
      <c r="Q120" s="27">
        <v>0</v>
      </c>
      <c r="R120" s="27">
        <v>0</v>
      </c>
      <c r="S120" s="28"/>
      <c r="T120" s="30"/>
      <c r="U120" s="30"/>
      <c r="V120" s="30"/>
      <c r="W120" s="31"/>
      <c r="X120" s="25"/>
    </row>
    <row r="121" spans="1:46" ht="14" outlineLevel="1" x14ac:dyDescent="0.3">
      <c r="A121" s="198"/>
      <c r="B121" s="200"/>
      <c r="C121" s="18" t="s">
        <v>95</v>
      </c>
      <c r="D121" s="21" t="s">
        <v>93</v>
      </c>
      <c r="E121" s="27">
        <v>14</v>
      </c>
      <c r="F121" s="27">
        <v>14</v>
      </c>
      <c r="G121" s="27">
        <v>0</v>
      </c>
      <c r="H121" s="27">
        <v>0</v>
      </c>
      <c r="I121" s="27">
        <v>0</v>
      </c>
      <c r="J121" s="27">
        <v>0</v>
      </c>
      <c r="K121" s="27">
        <v>672.5</v>
      </c>
      <c r="L121" s="27">
        <v>0</v>
      </c>
      <c r="M121" s="27">
        <v>0</v>
      </c>
      <c r="N121" s="27">
        <v>0</v>
      </c>
      <c r="O121" s="27">
        <v>28.017622448748341</v>
      </c>
      <c r="P121" s="27">
        <v>28.017622448748341</v>
      </c>
      <c r="Q121" s="27">
        <v>0</v>
      </c>
      <c r="R121" s="27">
        <v>0</v>
      </c>
      <c r="S121" s="28"/>
      <c r="T121" s="30"/>
      <c r="U121" s="30"/>
      <c r="V121" s="30"/>
      <c r="W121" s="31"/>
      <c r="X121" s="25"/>
    </row>
    <row r="122" spans="1:46" ht="14" outlineLevel="1" x14ac:dyDescent="0.3">
      <c r="A122" s="198"/>
      <c r="B122" s="200"/>
      <c r="C122" s="18" t="s">
        <v>96</v>
      </c>
      <c r="D122" s="21" t="s">
        <v>93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2121.7592845190165</v>
      </c>
      <c r="P122" s="27">
        <v>2121.7592845190165</v>
      </c>
      <c r="Q122" s="27">
        <v>0</v>
      </c>
      <c r="R122" s="27">
        <v>0</v>
      </c>
      <c r="S122" s="28"/>
      <c r="T122" s="30"/>
      <c r="U122" s="30"/>
      <c r="V122" s="30"/>
      <c r="W122" s="31"/>
      <c r="X122" s="25"/>
    </row>
    <row r="123" spans="1:46" ht="14" outlineLevel="1" x14ac:dyDescent="0.3">
      <c r="A123" s="198"/>
      <c r="B123" s="200"/>
      <c r="C123" s="18" t="s">
        <v>111</v>
      </c>
      <c r="D123" s="21" t="s">
        <v>93</v>
      </c>
      <c r="E123" s="27">
        <v>1100</v>
      </c>
      <c r="F123" s="27">
        <v>1100</v>
      </c>
      <c r="G123" s="27">
        <v>713.25545534503544</v>
      </c>
      <c r="H123" s="27">
        <v>707.88196021294607</v>
      </c>
      <c r="I123" s="27">
        <v>0</v>
      </c>
      <c r="J123" s="27">
        <v>694.8859895675389</v>
      </c>
      <c r="K123" s="27">
        <v>734.92849999999999</v>
      </c>
      <c r="L123" s="27">
        <v>0</v>
      </c>
      <c r="M123" s="27">
        <v>0</v>
      </c>
      <c r="N123" s="27">
        <v>0</v>
      </c>
      <c r="O123" s="27">
        <v>1220.0342251816687</v>
      </c>
      <c r="P123" s="27">
        <v>1220.0342251816687</v>
      </c>
      <c r="Q123" s="27">
        <v>0</v>
      </c>
      <c r="R123" s="27">
        <v>0</v>
      </c>
      <c r="S123" s="28"/>
      <c r="T123" s="30"/>
      <c r="U123" s="30"/>
      <c r="V123" s="30"/>
      <c r="W123" s="31"/>
      <c r="X123" s="25"/>
    </row>
    <row r="124" spans="1:46" ht="14" outlineLevel="1" x14ac:dyDescent="0.3">
      <c r="A124" s="198"/>
      <c r="B124" s="200"/>
      <c r="C124" s="18" t="s">
        <v>98</v>
      </c>
      <c r="D124" s="21" t="s">
        <v>93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8"/>
      <c r="T124" s="30"/>
      <c r="U124" s="30"/>
      <c r="V124" s="30"/>
      <c r="W124" s="31"/>
      <c r="X124" s="25"/>
    </row>
    <row r="125" spans="1:46" ht="14" outlineLevel="1" x14ac:dyDescent="0.3">
      <c r="A125" s="198"/>
      <c r="B125" s="200"/>
      <c r="C125" s="18" t="s">
        <v>99</v>
      </c>
      <c r="D125" s="21" t="s">
        <v>93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8"/>
      <c r="T125" s="30"/>
      <c r="U125" s="30"/>
      <c r="V125" s="30"/>
      <c r="W125" s="31"/>
      <c r="X125" s="25"/>
    </row>
    <row r="126" spans="1:46" ht="14" outlineLevel="1" x14ac:dyDescent="0.3">
      <c r="A126" s="198"/>
      <c r="B126" s="200"/>
      <c r="C126" s="18" t="s">
        <v>100</v>
      </c>
      <c r="D126" s="21" t="s">
        <v>93</v>
      </c>
      <c r="E126" s="27">
        <v>0</v>
      </c>
      <c r="F126" s="27">
        <v>0</v>
      </c>
      <c r="G126" s="27">
        <v>400</v>
      </c>
      <c r="H126" s="27">
        <v>400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8"/>
      <c r="T126" s="30"/>
      <c r="U126" s="30"/>
      <c r="V126" s="30"/>
      <c r="W126" s="31"/>
      <c r="X126" s="25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4" outlineLevel="1" x14ac:dyDescent="0.3">
      <c r="A127" s="198"/>
      <c r="B127" s="200"/>
      <c r="C127" s="18" t="s">
        <v>112</v>
      </c>
      <c r="D127" s="21" t="s">
        <v>93</v>
      </c>
      <c r="E127" s="27">
        <v>0</v>
      </c>
      <c r="F127" s="27">
        <v>0</v>
      </c>
      <c r="G127" s="27">
        <v>4151.2127827061213</v>
      </c>
      <c r="H127" s="27">
        <v>4109.1320258061278</v>
      </c>
      <c r="I127" s="27">
        <v>0</v>
      </c>
      <c r="J127" s="27">
        <v>0</v>
      </c>
      <c r="K127" s="27">
        <v>1144.7158884820383</v>
      </c>
      <c r="L127" s="27">
        <v>0</v>
      </c>
      <c r="M127" s="27">
        <v>0</v>
      </c>
      <c r="N127" s="27">
        <v>0</v>
      </c>
      <c r="O127" s="27">
        <v>1358.1949940528973</v>
      </c>
      <c r="P127" s="27">
        <v>1358.1949940528973</v>
      </c>
      <c r="Q127" s="27">
        <v>0</v>
      </c>
      <c r="R127" s="27">
        <v>0</v>
      </c>
      <c r="S127" s="28"/>
      <c r="T127" s="30"/>
      <c r="U127" s="30"/>
      <c r="V127" s="30"/>
      <c r="W127" s="31"/>
      <c r="X127" s="25"/>
    </row>
    <row r="128" spans="1:46" ht="14" outlineLevel="1" x14ac:dyDescent="0.3">
      <c r="A128" s="198"/>
      <c r="B128" s="200"/>
      <c r="C128" s="18" t="s">
        <v>113</v>
      </c>
      <c r="D128" s="21" t="s">
        <v>93</v>
      </c>
      <c r="E128" s="27">
        <v>1134.96</v>
      </c>
      <c r="F128" s="27">
        <v>1134.96</v>
      </c>
      <c r="G128" s="27">
        <v>0</v>
      </c>
      <c r="H128" s="27">
        <v>0</v>
      </c>
      <c r="I128" s="27">
        <v>0</v>
      </c>
      <c r="J128" s="27">
        <v>400</v>
      </c>
      <c r="K128" s="27">
        <v>400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8"/>
      <c r="T128" s="30"/>
      <c r="U128" s="30"/>
      <c r="V128" s="30"/>
      <c r="W128" s="31"/>
      <c r="X128" s="25"/>
    </row>
    <row r="129" spans="1:49" s="2" customFormat="1" ht="14" outlineLevel="1" x14ac:dyDescent="0.3">
      <c r="A129" s="198"/>
      <c r="B129" s="200"/>
      <c r="C129" s="59" t="s">
        <v>114</v>
      </c>
      <c r="D129" s="106" t="s">
        <v>93</v>
      </c>
      <c r="E129" s="69">
        <f>SUM(E118:E128)</f>
        <v>15763.593779999999</v>
      </c>
      <c r="F129" s="69">
        <f t="shared" ref="F129:R129" si="30">SUM(F118:F128)</f>
        <v>15763.593779999999</v>
      </c>
      <c r="G129" s="69">
        <f t="shared" si="30"/>
        <v>15378.364562245746</v>
      </c>
      <c r="H129" s="69">
        <f t="shared" si="30"/>
        <v>15265.52116447184</v>
      </c>
      <c r="I129" s="69">
        <f t="shared" si="30"/>
        <v>0</v>
      </c>
      <c r="J129" s="69">
        <f t="shared" si="30"/>
        <v>14992.605780918317</v>
      </c>
      <c r="K129" s="69">
        <f t="shared" si="30"/>
        <v>15833.314388482038</v>
      </c>
      <c r="L129" s="69">
        <f t="shared" si="30"/>
        <v>0</v>
      </c>
      <c r="M129" s="69">
        <f t="shared" si="30"/>
        <v>0</v>
      </c>
      <c r="N129" s="69">
        <f t="shared" si="30"/>
        <v>0</v>
      </c>
      <c r="O129" s="69">
        <f t="shared" si="30"/>
        <v>15044.037760759678</v>
      </c>
      <c r="P129" s="69">
        <f t="shared" si="30"/>
        <v>15079.774809826988</v>
      </c>
      <c r="Q129" s="69">
        <f t="shared" si="30"/>
        <v>0</v>
      </c>
      <c r="R129" s="69">
        <f t="shared" si="30"/>
        <v>0</v>
      </c>
      <c r="S129" s="69"/>
      <c r="T129" s="69"/>
      <c r="U129" s="69"/>
      <c r="V129" s="69"/>
      <c r="W129" s="110"/>
      <c r="X129" s="25"/>
      <c r="Y129" s="95"/>
      <c r="Z129" s="95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</row>
    <row r="130" spans="1:49" s="2" customFormat="1" ht="14.5" outlineLevel="1" x14ac:dyDescent="0.35">
      <c r="A130" s="198"/>
      <c r="B130" s="200"/>
      <c r="C130" s="103" t="s">
        <v>107</v>
      </c>
      <c r="D130" s="21" t="s">
        <v>93</v>
      </c>
      <c r="E130" s="111">
        <v>116.21584698746575</v>
      </c>
      <c r="F130" s="111">
        <v>131.34936705021678</v>
      </c>
      <c r="G130" s="111">
        <v>107.43032247953344</v>
      </c>
      <c r="H130" s="111">
        <v>47.466520357209625</v>
      </c>
      <c r="I130" s="111">
        <v>0</v>
      </c>
      <c r="J130" s="111">
        <v>55.664202698428241</v>
      </c>
      <c r="K130" s="111">
        <v>18.782620701257272</v>
      </c>
      <c r="L130" s="111">
        <v>0</v>
      </c>
      <c r="M130" s="111">
        <v>0</v>
      </c>
      <c r="N130" s="111">
        <v>0</v>
      </c>
      <c r="O130" s="111">
        <v>228.56743924032872</v>
      </c>
      <c r="P130" s="111">
        <v>192.83039017301726</v>
      </c>
      <c r="Q130" s="111">
        <v>0</v>
      </c>
      <c r="R130" s="111">
        <v>0</v>
      </c>
      <c r="S130" s="69"/>
      <c r="T130" s="69"/>
      <c r="U130" s="69"/>
      <c r="V130" s="69"/>
      <c r="W130" s="110"/>
      <c r="X130" s="25"/>
      <c r="Y130" s="95"/>
      <c r="Z130" s="95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</row>
    <row r="131" spans="1:49" s="2" customFormat="1" ht="14.5" outlineLevel="1" x14ac:dyDescent="0.35">
      <c r="A131" s="198"/>
      <c r="B131" s="200"/>
      <c r="C131" s="112" t="s">
        <v>115</v>
      </c>
      <c r="D131" s="106" t="s">
        <v>93</v>
      </c>
      <c r="E131" s="28">
        <f>E129+E130</f>
        <v>15879.809626987466</v>
      </c>
      <c r="F131" s="28">
        <f t="shared" ref="F131:Q131" si="31">F129+F130</f>
        <v>15894.943147050217</v>
      </c>
      <c r="G131" s="28">
        <f t="shared" si="31"/>
        <v>15485.794884725279</v>
      </c>
      <c r="H131" s="28">
        <f t="shared" si="31"/>
        <v>15312.98768482905</v>
      </c>
      <c r="I131" s="28">
        <f>I129+I130</f>
        <v>0</v>
      </c>
      <c r="J131" s="28">
        <f t="shared" si="31"/>
        <v>15048.269983616745</v>
      </c>
      <c r="K131" s="28">
        <f t="shared" si="31"/>
        <v>15852.097009183295</v>
      </c>
      <c r="L131" s="28">
        <f t="shared" si="31"/>
        <v>0</v>
      </c>
      <c r="M131" s="28">
        <f t="shared" si="31"/>
        <v>0</v>
      </c>
      <c r="N131" s="28">
        <f t="shared" si="31"/>
        <v>0</v>
      </c>
      <c r="O131" s="28">
        <f t="shared" si="31"/>
        <v>15272.605200000007</v>
      </c>
      <c r="P131" s="28">
        <f t="shared" si="31"/>
        <v>15272.605200000005</v>
      </c>
      <c r="Q131" s="28">
        <f t="shared" si="31"/>
        <v>0</v>
      </c>
      <c r="R131" s="28"/>
      <c r="S131" s="28"/>
      <c r="T131" s="28"/>
      <c r="U131" s="28"/>
      <c r="V131" s="28"/>
      <c r="W131" s="107"/>
      <c r="X131" s="25"/>
      <c r="Y131" s="95"/>
      <c r="Z131" s="95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</row>
    <row r="132" spans="1:49" s="2" customFormat="1" ht="14" outlineLevel="1" x14ac:dyDescent="0.3">
      <c r="A132" s="198"/>
      <c r="B132" s="200"/>
      <c r="C132" s="59"/>
      <c r="D132" s="106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110"/>
      <c r="X132" s="25"/>
      <c r="Y132" s="95"/>
      <c r="Z132" s="95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</row>
    <row r="133" spans="1:49" ht="14" outlineLevel="1" x14ac:dyDescent="0.3">
      <c r="A133" s="198"/>
      <c r="B133" s="200"/>
      <c r="C133" s="18"/>
      <c r="D133" s="21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8"/>
      <c r="T133" s="30"/>
      <c r="U133" s="30"/>
      <c r="V133" s="30"/>
      <c r="W133" s="31"/>
      <c r="X133" s="25"/>
    </row>
    <row r="134" spans="1:49" ht="14.5" outlineLevel="1" x14ac:dyDescent="0.35">
      <c r="A134" s="198"/>
      <c r="B134" s="200"/>
      <c r="C134" s="178" t="s">
        <v>116</v>
      </c>
      <c r="D134" s="21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8"/>
      <c r="T134" s="30"/>
      <c r="U134" s="30"/>
      <c r="V134" s="30"/>
      <c r="W134" s="31"/>
      <c r="X134" s="25"/>
    </row>
    <row r="135" spans="1:49" ht="14" outlineLevel="1" x14ac:dyDescent="0.3">
      <c r="A135" s="198"/>
      <c r="B135" s="200"/>
      <c r="C135" s="18" t="s">
        <v>92</v>
      </c>
      <c r="D135" s="21" t="s">
        <v>93</v>
      </c>
      <c r="E135" s="27">
        <v>1706.1058052557933</v>
      </c>
      <c r="F135" s="27">
        <v>1706.1058052557933</v>
      </c>
      <c r="G135" s="27">
        <v>1291.9399559888204</v>
      </c>
      <c r="H135" s="27">
        <v>1523.8394468097108</v>
      </c>
      <c r="I135" s="27">
        <v>2198.6303238049595</v>
      </c>
      <c r="J135" s="27">
        <v>2198.6163128094959</v>
      </c>
      <c r="K135" s="27">
        <v>0</v>
      </c>
      <c r="L135" s="27">
        <v>0</v>
      </c>
      <c r="M135" s="27">
        <v>0</v>
      </c>
      <c r="N135" s="27">
        <v>0</v>
      </c>
      <c r="O135" s="27">
        <v>1508.9390537388863</v>
      </c>
      <c r="P135" s="27">
        <v>1508.9390537388863</v>
      </c>
      <c r="Q135" s="27">
        <v>0</v>
      </c>
      <c r="R135" s="27">
        <v>0</v>
      </c>
      <c r="S135" s="28"/>
      <c r="T135" s="30"/>
      <c r="U135" s="30"/>
      <c r="V135" s="30"/>
      <c r="W135" s="31"/>
      <c r="X135" s="25"/>
    </row>
    <row r="136" spans="1:49" ht="14" outlineLevel="1" x14ac:dyDescent="0.3">
      <c r="A136" s="198"/>
      <c r="B136" s="200"/>
      <c r="C136" s="18" t="s">
        <v>110</v>
      </c>
      <c r="D136" s="21" t="s">
        <v>93</v>
      </c>
      <c r="E136" s="27">
        <v>1279.1454299075654</v>
      </c>
      <c r="F136" s="27">
        <v>1279.1454299075654</v>
      </c>
      <c r="G136" s="27">
        <v>560.9305038691856</v>
      </c>
      <c r="H136" s="27">
        <v>667.75420606974455</v>
      </c>
      <c r="I136" s="27">
        <v>843.76094198016779</v>
      </c>
      <c r="J136" s="27">
        <v>843.75556502770689</v>
      </c>
      <c r="K136" s="27">
        <v>0</v>
      </c>
      <c r="L136" s="27">
        <v>0</v>
      </c>
      <c r="M136" s="27">
        <v>0</v>
      </c>
      <c r="N136" s="27">
        <v>0</v>
      </c>
      <c r="O136" s="27">
        <v>728.08388125712986</v>
      </c>
      <c r="P136" s="27">
        <v>763.34419788866251</v>
      </c>
      <c r="Q136" s="27">
        <v>0</v>
      </c>
      <c r="R136" s="27">
        <v>0</v>
      </c>
      <c r="S136" s="28"/>
      <c r="T136" s="30"/>
      <c r="U136" s="30"/>
      <c r="V136" s="30"/>
      <c r="W136" s="31"/>
      <c r="X136" s="25"/>
    </row>
    <row r="137" spans="1:49" ht="14" outlineLevel="1" x14ac:dyDescent="0.3">
      <c r="A137" s="198"/>
      <c r="B137" s="200"/>
      <c r="C137" s="18" t="s">
        <v>95</v>
      </c>
      <c r="D137" s="21" t="s">
        <v>93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8"/>
      <c r="T137" s="30"/>
      <c r="U137" s="30"/>
      <c r="V137" s="30"/>
      <c r="W137" s="31"/>
      <c r="X137" s="25"/>
    </row>
    <row r="138" spans="1:49" ht="14" outlineLevel="1" x14ac:dyDescent="0.3">
      <c r="A138" s="198"/>
      <c r="B138" s="200"/>
      <c r="C138" s="18" t="s">
        <v>96</v>
      </c>
      <c r="D138" s="21" t="s">
        <v>93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8"/>
      <c r="T138" s="30"/>
      <c r="U138" s="30"/>
      <c r="V138" s="30"/>
      <c r="W138" s="31"/>
      <c r="X138" s="25"/>
    </row>
    <row r="139" spans="1:49" ht="14" outlineLevel="1" x14ac:dyDescent="0.3">
      <c r="A139" s="198"/>
      <c r="B139" s="200"/>
      <c r="C139" s="18" t="s">
        <v>111</v>
      </c>
      <c r="D139" s="21" t="s">
        <v>93</v>
      </c>
      <c r="E139" s="27">
        <v>523.78902297819695</v>
      </c>
      <c r="F139" s="27">
        <v>523.78902297819695</v>
      </c>
      <c r="G139" s="27">
        <v>101.40240782942992</v>
      </c>
      <c r="H139" s="27">
        <v>108.4472064828755</v>
      </c>
      <c r="I139" s="27">
        <v>226.46523743536787</v>
      </c>
      <c r="J139" s="27">
        <v>226.46379426259799</v>
      </c>
      <c r="K139" s="27">
        <v>0</v>
      </c>
      <c r="L139" s="27">
        <v>0</v>
      </c>
      <c r="M139" s="27">
        <v>0</v>
      </c>
      <c r="N139" s="27">
        <v>0</v>
      </c>
      <c r="O139" s="27">
        <v>563.7634084715329</v>
      </c>
      <c r="P139" s="27">
        <v>563.7634084715329</v>
      </c>
      <c r="Q139" s="27">
        <v>0</v>
      </c>
      <c r="R139" s="27">
        <v>0</v>
      </c>
      <c r="S139" s="28"/>
      <c r="T139" s="30"/>
      <c r="U139" s="30"/>
      <c r="V139" s="30"/>
      <c r="W139" s="31"/>
      <c r="X139" s="25"/>
    </row>
    <row r="140" spans="1:49" ht="14" outlineLevel="1" x14ac:dyDescent="0.3">
      <c r="A140" s="198"/>
      <c r="B140" s="200"/>
      <c r="C140" s="18" t="s">
        <v>98</v>
      </c>
      <c r="D140" s="21" t="s">
        <v>93</v>
      </c>
      <c r="E140" s="27">
        <v>0</v>
      </c>
      <c r="F140" s="27">
        <v>0</v>
      </c>
      <c r="G140" s="27">
        <v>0</v>
      </c>
      <c r="H140" s="27">
        <v>0</v>
      </c>
      <c r="I140" s="27">
        <v>144.55927914981214</v>
      </c>
      <c r="J140" s="27">
        <v>144.55835793109591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8"/>
      <c r="T140" s="30"/>
      <c r="U140" s="30"/>
      <c r="V140" s="30"/>
      <c r="W140" s="31"/>
      <c r="X140" s="25"/>
    </row>
    <row r="141" spans="1:49" ht="14" outlineLevel="1" x14ac:dyDescent="0.3">
      <c r="A141" s="198"/>
      <c r="B141" s="200"/>
      <c r="C141" s="18" t="s">
        <v>99</v>
      </c>
      <c r="D141" s="21" t="s">
        <v>93</v>
      </c>
      <c r="E141" s="27">
        <v>233.95251417918053</v>
      </c>
      <c r="F141" s="27">
        <v>233.95251417918053</v>
      </c>
      <c r="G141" s="27">
        <v>0</v>
      </c>
      <c r="H141" s="27">
        <v>0</v>
      </c>
      <c r="I141" s="27">
        <v>304.13278412028757</v>
      </c>
      <c r="J141" s="27">
        <v>304.13084600317325</v>
      </c>
      <c r="K141" s="27">
        <v>0</v>
      </c>
      <c r="L141" s="27">
        <v>0</v>
      </c>
      <c r="M141" s="27">
        <v>0</v>
      </c>
      <c r="N141" s="27">
        <v>0</v>
      </c>
      <c r="O141" s="27">
        <v>270.68331978765775</v>
      </c>
      <c r="P141" s="27">
        <v>270.68331978765775</v>
      </c>
      <c r="Q141" s="27">
        <v>0</v>
      </c>
      <c r="R141" s="27">
        <v>0</v>
      </c>
      <c r="S141" s="28"/>
      <c r="T141" s="30"/>
      <c r="U141" s="30"/>
      <c r="V141" s="30"/>
      <c r="W141" s="31"/>
      <c r="X141" s="25"/>
    </row>
    <row r="142" spans="1:49" ht="14" outlineLevel="1" x14ac:dyDescent="0.3">
      <c r="A142" s="198"/>
      <c r="B142" s="200"/>
      <c r="C142" s="18" t="s">
        <v>100</v>
      </c>
      <c r="D142" s="21" t="s">
        <v>93</v>
      </c>
      <c r="E142" s="27">
        <v>191.20041767926372</v>
      </c>
      <c r="F142" s="27">
        <v>191.20041767926372</v>
      </c>
      <c r="G142" s="27">
        <v>400</v>
      </c>
      <c r="H142" s="27">
        <v>400</v>
      </c>
      <c r="I142" s="27">
        <v>44.863224563734811</v>
      </c>
      <c r="J142" s="27">
        <v>44.862938668271156</v>
      </c>
      <c r="K142" s="27">
        <v>0</v>
      </c>
      <c r="L142" s="27">
        <v>0</v>
      </c>
      <c r="M142" s="27">
        <v>0</v>
      </c>
      <c r="N142" s="27">
        <v>0</v>
      </c>
      <c r="O142" s="27">
        <v>163.08670017206379</v>
      </c>
      <c r="P142" s="27">
        <v>163.08670017206379</v>
      </c>
      <c r="Q142" s="27">
        <v>0</v>
      </c>
      <c r="R142" s="27">
        <v>0</v>
      </c>
      <c r="S142" s="28"/>
      <c r="T142" s="30"/>
      <c r="U142" s="30"/>
      <c r="V142" s="30"/>
      <c r="W142" s="31"/>
      <c r="X142" s="25"/>
    </row>
    <row r="143" spans="1:49" ht="14" outlineLevel="1" x14ac:dyDescent="0.3">
      <c r="A143" s="198"/>
      <c r="B143" s="200"/>
      <c r="C143" s="18" t="s">
        <v>117</v>
      </c>
      <c r="D143" s="21" t="s">
        <v>93</v>
      </c>
      <c r="E143" s="27">
        <v>311.65833769958522</v>
      </c>
      <c r="F143" s="27">
        <v>311.65833769958516</v>
      </c>
      <c r="G143" s="27">
        <v>736.10820059977755</v>
      </c>
      <c r="H143" s="27">
        <v>645.10468284779881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320.75973394837445</v>
      </c>
      <c r="P143" s="27">
        <v>320.75973394837445</v>
      </c>
      <c r="Q143" s="27">
        <v>0</v>
      </c>
      <c r="R143" s="27">
        <v>0</v>
      </c>
      <c r="S143" s="28"/>
      <c r="T143" s="30"/>
      <c r="U143" s="30"/>
      <c r="V143" s="30"/>
      <c r="W143" s="31"/>
      <c r="X143" s="25"/>
    </row>
    <row r="144" spans="1:49" s="5" customFormat="1" ht="14" outlineLevel="1" x14ac:dyDescent="0.3">
      <c r="A144" s="198"/>
      <c r="B144" s="200"/>
      <c r="C144" s="18" t="s">
        <v>113</v>
      </c>
      <c r="D144" s="21" t="s">
        <v>93</v>
      </c>
      <c r="E144" s="27">
        <v>0</v>
      </c>
      <c r="F144" s="27">
        <v>0</v>
      </c>
      <c r="G144" s="27">
        <v>142.2143946264228</v>
      </c>
      <c r="H144" s="27">
        <v>143.3061382582672</v>
      </c>
      <c r="I144" s="27">
        <v>501.42718692156927</v>
      </c>
      <c r="J144" s="27">
        <v>497.78083865721675</v>
      </c>
      <c r="K144" s="27">
        <v>0</v>
      </c>
      <c r="L144" s="27">
        <v>0</v>
      </c>
      <c r="M144" s="27">
        <v>0</v>
      </c>
      <c r="N144" s="27">
        <v>0</v>
      </c>
      <c r="O144" s="27">
        <v>148.9864633840258</v>
      </c>
      <c r="P144" s="27">
        <v>206.83850440872519</v>
      </c>
      <c r="Q144" s="27">
        <v>0</v>
      </c>
      <c r="R144" s="27">
        <v>0</v>
      </c>
      <c r="S144" s="28"/>
      <c r="T144" s="30"/>
      <c r="U144" s="30"/>
      <c r="V144" s="30"/>
      <c r="W144" s="31"/>
      <c r="X144" s="25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s="5" customFormat="1" ht="14" outlineLevel="1" x14ac:dyDescent="0.3">
      <c r="A145" s="198"/>
      <c r="B145" s="200"/>
      <c r="C145" s="59" t="s">
        <v>118</v>
      </c>
      <c r="D145" s="106" t="s">
        <v>93</v>
      </c>
      <c r="E145" s="69">
        <f>SUM(E135:E144)</f>
        <v>4245.8515276995849</v>
      </c>
      <c r="F145" s="69">
        <f t="shared" ref="F145:R145" si="32">SUM(F135:F144)</f>
        <v>4245.8515276995849</v>
      </c>
      <c r="G145" s="69">
        <f t="shared" si="32"/>
        <v>3232.5954629136363</v>
      </c>
      <c r="H145" s="69">
        <f t="shared" si="32"/>
        <v>3488.4516804683972</v>
      </c>
      <c r="I145" s="69">
        <f t="shared" si="32"/>
        <v>4263.8389779758991</v>
      </c>
      <c r="J145" s="69">
        <f t="shared" si="32"/>
        <v>4260.1686533595575</v>
      </c>
      <c r="K145" s="69">
        <f t="shared" si="32"/>
        <v>0</v>
      </c>
      <c r="L145" s="69">
        <f t="shared" si="32"/>
        <v>0</v>
      </c>
      <c r="M145" s="69">
        <f t="shared" si="32"/>
        <v>0</v>
      </c>
      <c r="N145" s="69">
        <f t="shared" si="32"/>
        <v>0</v>
      </c>
      <c r="O145" s="69">
        <f t="shared" si="32"/>
        <v>3704.302560759671</v>
      </c>
      <c r="P145" s="69">
        <f t="shared" si="32"/>
        <v>3797.4149184159032</v>
      </c>
      <c r="Q145" s="69">
        <f t="shared" si="32"/>
        <v>0</v>
      </c>
      <c r="R145" s="69">
        <f t="shared" si="32"/>
        <v>0</v>
      </c>
      <c r="S145" s="69"/>
      <c r="T145" s="69"/>
      <c r="U145" s="69"/>
      <c r="V145" s="69"/>
      <c r="W145" s="110"/>
      <c r="X145" s="25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s="5" customFormat="1" ht="14.5" outlineLevel="1" x14ac:dyDescent="0.35">
      <c r="A146" s="198"/>
      <c r="B146" s="200"/>
      <c r="C146" s="103" t="s">
        <v>107</v>
      </c>
      <c r="D146" s="21" t="s">
        <v>93</v>
      </c>
      <c r="E146" s="68">
        <v>116.21584698746575</v>
      </c>
      <c r="F146" s="68">
        <v>131.34936705021678</v>
      </c>
      <c r="G146" s="68">
        <v>107.43032247953343</v>
      </c>
      <c r="H146" s="68">
        <v>47.466520357209617</v>
      </c>
      <c r="I146" s="68">
        <v>267.57739970144894</v>
      </c>
      <c r="J146" s="68">
        <v>55.664202698428241</v>
      </c>
      <c r="K146" s="68">
        <v>0</v>
      </c>
      <c r="L146" s="68">
        <v>0</v>
      </c>
      <c r="M146" s="68">
        <v>0</v>
      </c>
      <c r="N146" s="68">
        <v>0</v>
      </c>
      <c r="O146" s="68">
        <v>228.56743924032875</v>
      </c>
      <c r="P146" s="68">
        <v>192.83039017301726</v>
      </c>
      <c r="Q146" s="68">
        <v>0</v>
      </c>
      <c r="R146" s="68">
        <v>0</v>
      </c>
      <c r="S146" s="69"/>
      <c r="T146" s="69"/>
      <c r="U146" s="69"/>
      <c r="V146" s="69"/>
      <c r="W146" s="110"/>
      <c r="X146" s="25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s="5" customFormat="1" ht="14.5" outlineLevel="1" x14ac:dyDescent="0.35">
      <c r="A147" s="198"/>
      <c r="B147" s="200"/>
      <c r="C147" s="112" t="s">
        <v>119</v>
      </c>
      <c r="D147" s="106" t="s">
        <v>93</v>
      </c>
      <c r="E147" s="28">
        <f>E145+E146</f>
        <v>4362.0673746870507</v>
      </c>
      <c r="F147" s="28">
        <f>F145+F146</f>
        <v>4377.2008947498016</v>
      </c>
      <c r="G147" s="28">
        <f>G145+G146</f>
        <v>3340.0257853931698</v>
      </c>
      <c r="H147" s="28">
        <f>H145+H146</f>
        <v>3535.9182008256066</v>
      </c>
      <c r="I147" s="28">
        <f t="shared" ref="I147:Q147" si="33">I145+I146</f>
        <v>4531.4163776773476</v>
      </c>
      <c r="J147" s="28">
        <f t="shared" si="33"/>
        <v>4315.8328560579857</v>
      </c>
      <c r="K147" s="28">
        <f t="shared" si="33"/>
        <v>0</v>
      </c>
      <c r="L147" s="28">
        <f t="shared" si="33"/>
        <v>0</v>
      </c>
      <c r="M147" s="28">
        <f t="shared" si="33"/>
        <v>0</v>
      </c>
      <c r="N147" s="28">
        <f t="shared" si="33"/>
        <v>0</v>
      </c>
      <c r="O147" s="28">
        <f t="shared" si="33"/>
        <v>3932.87</v>
      </c>
      <c r="P147" s="28">
        <f t="shared" si="33"/>
        <v>3990.2453085889206</v>
      </c>
      <c r="Q147" s="28">
        <f t="shared" si="33"/>
        <v>0</v>
      </c>
      <c r="R147" s="28"/>
      <c r="S147" s="28"/>
      <c r="T147" s="28"/>
      <c r="U147" s="28"/>
      <c r="V147" s="28"/>
      <c r="W147" s="107"/>
      <c r="X147" s="25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s="5" customFormat="1" ht="14" outlineLevel="1" x14ac:dyDescent="0.3">
      <c r="A148" s="198"/>
      <c r="B148" s="200"/>
      <c r="C148" s="18"/>
      <c r="D148" s="21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8"/>
      <c r="T148" s="30"/>
      <c r="U148" s="30"/>
      <c r="V148" s="30"/>
      <c r="W148" s="31"/>
      <c r="X148" s="25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s="5" customFormat="1" ht="15" hidden="1" outlineLevel="1" x14ac:dyDescent="0.3">
      <c r="A149" s="198"/>
      <c r="B149" s="200"/>
      <c r="C149" s="113" t="s">
        <v>120</v>
      </c>
      <c r="D149" s="114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6"/>
      <c r="T149" s="117"/>
      <c r="U149" s="117"/>
      <c r="V149" s="117"/>
      <c r="W149" s="118"/>
      <c r="X149" s="25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s="5" customFormat="1" ht="14" hidden="1" outlineLevel="1" x14ac:dyDescent="0.3">
      <c r="A150" s="198"/>
      <c r="B150" s="200"/>
      <c r="C150" s="173" t="s">
        <v>92</v>
      </c>
      <c r="D150" s="174" t="s">
        <v>121</v>
      </c>
      <c r="E150" s="169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6"/>
      <c r="T150" s="117"/>
      <c r="U150" s="117"/>
      <c r="V150" s="117"/>
      <c r="W150" s="118"/>
      <c r="X150" s="25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s="5" customFormat="1" ht="14" hidden="1" outlineLevel="1" x14ac:dyDescent="0.3">
      <c r="A151" s="198"/>
      <c r="B151" s="200"/>
      <c r="C151" s="173" t="s">
        <v>122</v>
      </c>
      <c r="D151" s="174" t="s">
        <v>121</v>
      </c>
      <c r="E151" s="169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6"/>
      <c r="T151" s="117"/>
      <c r="U151" s="117"/>
      <c r="V151" s="117"/>
      <c r="W151" s="118"/>
      <c r="X151" s="25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s="5" customFormat="1" ht="14" hidden="1" outlineLevel="1" x14ac:dyDescent="0.3">
      <c r="A152" s="198"/>
      <c r="B152" s="200"/>
      <c r="C152" s="173" t="s">
        <v>110</v>
      </c>
      <c r="D152" s="174" t="s">
        <v>121</v>
      </c>
      <c r="E152" s="169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6"/>
      <c r="T152" s="117"/>
      <c r="U152" s="117"/>
      <c r="V152" s="117"/>
      <c r="W152" s="118"/>
      <c r="X152" s="25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s="5" customFormat="1" ht="14" hidden="1" outlineLevel="1" x14ac:dyDescent="0.3">
      <c r="A153" s="198"/>
      <c r="B153" s="200"/>
      <c r="C153" s="175" t="s">
        <v>96</v>
      </c>
      <c r="D153" s="174" t="s">
        <v>121</v>
      </c>
      <c r="E153" s="169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6"/>
      <c r="T153" s="117"/>
      <c r="U153" s="117"/>
      <c r="V153" s="117"/>
      <c r="W153" s="118"/>
      <c r="X153" s="25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s="5" customFormat="1" ht="14" hidden="1" outlineLevel="1" x14ac:dyDescent="0.3">
      <c r="A154" s="198"/>
      <c r="B154" s="200"/>
      <c r="C154" s="175" t="s">
        <v>123</v>
      </c>
      <c r="D154" s="174" t="s">
        <v>121</v>
      </c>
      <c r="E154" s="169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6"/>
      <c r="T154" s="117"/>
      <c r="U154" s="117"/>
      <c r="V154" s="117"/>
      <c r="W154" s="118"/>
      <c r="X154" s="25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s="5" customFormat="1" ht="14" hidden="1" outlineLevel="1" x14ac:dyDescent="0.3">
      <c r="A155" s="198"/>
      <c r="B155" s="200"/>
      <c r="C155" s="175" t="s">
        <v>98</v>
      </c>
      <c r="D155" s="174" t="s">
        <v>121</v>
      </c>
      <c r="E155" s="169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6"/>
      <c r="T155" s="117"/>
      <c r="U155" s="117"/>
      <c r="V155" s="117"/>
      <c r="W155" s="118"/>
      <c r="X155" s="25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spans="1:49" s="5" customFormat="1" ht="14" hidden="1" outlineLevel="1" x14ac:dyDescent="0.3">
      <c r="A156" s="198"/>
      <c r="B156" s="200"/>
      <c r="C156" s="175" t="s">
        <v>99</v>
      </c>
      <c r="D156" s="174" t="s">
        <v>121</v>
      </c>
      <c r="E156" s="169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6"/>
      <c r="T156" s="117"/>
      <c r="U156" s="117"/>
      <c r="V156" s="117"/>
      <c r="W156" s="118"/>
      <c r="X156" s="25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</row>
    <row r="157" spans="1:49" s="5" customFormat="1" ht="14" hidden="1" outlineLevel="1" x14ac:dyDescent="0.3">
      <c r="A157" s="198"/>
      <c r="B157" s="200"/>
      <c r="C157" s="175" t="s">
        <v>100</v>
      </c>
      <c r="D157" s="174" t="s">
        <v>121</v>
      </c>
      <c r="E157" s="169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6"/>
      <c r="T157" s="117"/>
      <c r="U157" s="117"/>
      <c r="V157" s="117"/>
      <c r="W157" s="118"/>
      <c r="X157" s="25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</row>
    <row r="158" spans="1:49" s="5" customFormat="1" ht="14" hidden="1" outlineLevel="1" x14ac:dyDescent="0.3">
      <c r="A158" s="198"/>
      <c r="B158" s="200"/>
      <c r="C158" s="175" t="s">
        <v>101</v>
      </c>
      <c r="D158" s="174" t="s">
        <v>121</v>
      </c>
      <c r="E158" s="169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6"/>
      <c r="T158" s="117"/>
      <c r="U158" s="117"/>
      <c r="V158" s="117"/>
      <c r="W158" s="118"/>
      <c r="X158" s="25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s="5" customFormat="1" ht="14" hidden="1" outlineLevel="1" x14ac:dyDescent="0.3">
      <c r="A159" s="198"/>
      <c r="B159" s="200"/>
      <c r="C159" s="175" t="s">
        <v>102</v>
      </c>
      <c r="D159" s="174" t="s">
        <v>121</v>
      </c>
      <c r="E159" s="169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6"/>
      <c r="T159" s="117"/>
      <c r="U159" s="117"/>
      <c r="V159" s="117"/>
      <c r="W159" s="118"/>
      <c r="X159" s="25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</row>
    <row r="160" spans="1:49" s="5" customFormat="1" ht="14" hidden="1" outlineLevel="1" x14ac:dyDescent="0.3">
      <c r="A160" s="198"/>
      <c r="B160" s="200"/>
      <c r="C160" s="175" t="s">
        <v>124</v>
      </c>
      <c r="D160" s="174" t="s">
        <v>121</v>
      </c>
      <c r="E160" s="169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6"/>
      <c r="T160" s="117"/>
      <c r="U160" s="117"/>
      <c r="V160" s="117"/>
      <c r="W160" s="118"/>
      <c r="X160" s="25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</row>
    <row r="161" spans="1:49" s="5" customFormat="1" ht="14" hidden="1" outlineLevel="1" x14ac:dyDescent="0.3">
      <c r="A161" s="198"/>
      <c r="B161" s="200"/>
      <c r="C161" s="176" t="s">
        <v>125</v>
      </c>
      <c r="D161" s="177"/>
      <c r="E161" s="98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20">
        <f>SUM(Q150:Q160)</f>
        <v>0</v>
      </c>
      <c r="R161" s="120"/>
      <c r="S161" s="120"/>
      <c r="T161" s="117"/>
      <c r="U161" s="117"/>
      <c r="V161" s="117"/>
      <c r="W161" s="118"/>
      <c r="X161" s="25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</row>
    <row r="162" spans="1:49" s="5" customFormat="1" ht="14" outlineLevel="1" x14ac:dyDescent="0.3">
      <c r="A162" s="198"/>
      <c r="B162" s="200"/>
      <c r="C162" s="18"/>
      <c r="D162" s="21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8"/>
      <c r="T162" s="30"/>
      <c r="U162" s="30"/>
      <c r="V162" s="30"/>
      <c r="W162" s="31"/>
      <c r="X162" s="25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s="5" customFormat="1" ht="14" outlineLevel="1" x14ac:dyDescent="0.3">
      <c r="A163" s="198"/>
      <c r="B163" s="200"/>
      <c r="C163" s="59" t="s">
        <v>126</v>
      </c>
      <c r="D163" s="21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8"/>
      <c r="T163" s="30"/>
      <c r="U163" s="30"/>
      <c r="V163" s="30"/>
      <c r="W163" s="31"/>
      <c r="X163" s="25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s="5" customFormat="1" ht="14" outlineLevel="1" x14ac:dyDescent="0.3">
      <c r="A164" s="198"/>
      <c r="B164" s="200"/>
      <c r="C164" s="18" t="s">
        <v>92</v>
      </c>
      <c r="D164" s="21" t="s">
        <v>127</v>
      </c>
      <c r="E164" s="27">
        <v>44299.468549999998</v>
      </c>
      <c r="F164" s="27">
        <v>44299.468549999998</v>
      </c>
      <c r="G164" s="27">
        <v>49557.709108234674</v>
      </c>
      <c r="H164" s="27">
        <v>47458.587861422238</v>
      </c>
      <c r="I164" s="27">
        <v>52810.618938021762</v>
      </c>
      <c r="J164" s="27">
        <v>51004.445250443132</v>
      </c>
      <c r="K164" s="27">
        <v>54492.216249633377</v>
      </c>
      <c r="L164" s="27">
        <v>50078.323900000003</v>
      </c>
      <c r="M164" s="27">
        <v>47167.443291810043</v>
      </c>
      <c r="N164" s="27">
        <v>47167.443291810043</v>
      </c>
      <c r="O164" s="27">
        <v>50287.399564471183</v>
      </c>
      <c r="P164" s="27">
        <v>50287.399564471183</v>
      </c>
      <c r="Q164" s="27">
        <v>0</v>
      </c>
      <c r="R164" s="27">
        <v>0</v>
      </c>
      <c r="S164" s="28"/>
      <c r="T164" s="30"/>
      <c r="U164" s="30"/>
      <c r="V164" s="30"/>
      <c r="W164" s="31"/>
      <c r="X164" s="25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</row>
    <row r="165" spans="1:49" s="5" customFormat="1" ht="14" outlineLevel="1" x14ac:dyDescent="0.3">
      <c r="A165" s="198"/>
      <c r="B165" s="200"/>
      <c r="C165" s="18" t="s">
        <v>110</v>
      </c>
      <c r="D165" s="21" t="s">
        <v>127</v>
      </c>
      <c r="E165" s="27">
        <v>950</v>
      </c>
      <c r="F165" s="27">
        <v>950</v>
      </c>
      <c r="G165" s="27">
        <v>1516.9</v>
      </c>
      <c r="H165" s="27">
        <v>1516.9000000000003</v>
      </c>
      <c r="I165" s="27">
        <v>0</v>
      </c>
      <c r="J165" s="27">
        <v>0</v>
      </c>
      <c r="K165" s="27">
        <v>0</v>
      </c>
      <c r="L165" s="27">
        <v>900.02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8"/>
      <c r="T165" s="30"/>
      <c r="U165" s="30"/>
      <c r="V165" s="30"/>
      <c r="W165" s="31"/>
      <c r="X165" s="25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</row>
    <row r="166" spans="1:49" s="5" customFormat="1" ht="14" outlineLevel="1" x14ac:dyDescent="0.3">
      <c r="A166" s="198"/>
      <c r="B166" s="200"/>
      <c r="C166" s="18" t="s">
        <v>95</v>
      </c>
      <c r="D166" s="21" t="s">
        <v>127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8"/>
      <c r="T166" s="30"/>
      <c r="U166" s="30"/>
      <c r="V166" s="30"/>
      <c r="W166" s="31"/>
      <c r="X166" s="25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</row>
    <row r="167" spans="1:49" s="5" customFormat="1" ht="14" outlineLevel="1" x14ac:dyDescent="0.3">
      <c r="A167" s="198"/>
      <c r="B167" s="200"/>
      <c r="C167" s="18" t="s">
        <v>96</v>
      </c>
      <c r="D167" s="21" t="s">
        <v>127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8"/>
      <c r="T167" s="30"/>
      <c r="U167" s="30"/>
      <c r="V167" s="30"/>
      <c r="W167" s="31"/>
      <c r="X167" s="25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s="5" customFormat="1" ht="14" outlineLevel="1" x14ac:dyDescent="0.3">
      <c r="A168" s="198"/>
      <c r="B168" s="200"/>
      <c r="C168" s="18" t="s">
        <v>97</v>
      </c>
      <c r="D168" s="21" t="s">
        <v>127</v>
      </c>
      <c r="E168" s="27">
        <v>8300</v>
      </c>
      <c r="F168" s="27">
        <v>8300</v>
      </c>
      <c r="G168" s="27">
        <v>8959.4296394822413</v>
      </c>
      <c r="H168" s="27">
        <v>8581.5878150560038</v>
      </c>
      <c r="I168" s="27">
        <v>9505.9114088439164</v>
      </c>
      <c r="J168" s="27">
        <v>9180.8001450797601</v>
      </c>
      <c r="K168" s="27">
        <v>2723.509</v>
      </c>
      <c r="L168" s="27">
        <v>9014.0983020000003</v>
      </c>
      <c r="M168" s="27">
        <v>8456.4583083512643</v>
      </c>
      <c r="N168" s="27">
        <v>8427.0392666808311</v>
      </c>
      <c r="O168" s="27">
        <v>9051.7319216048127</v>
      </c>
      <c r="P168" s="27">
        <v>9051.7319216048127</v>
      </c>
      <c r="Q168" s="27">
        <v>0</v>
      </c>
      <c r="R168" s="27">
        <v>0</v>
      </c>
      <c r="S168" s="28"/>
      <c r="T168" s="30"/>
      <c r="U168" s="30"/>
      <c r="V168" s="30"/>
      <c r="W168" s="31"/>
      <c r="X168" s="25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s="5" customFormat="1" ht="14" outlineLevel="1" x14ac:dyDescent="0.3">
      <c r="A169" s="198"/>
      <c r="B169" s="200"/>
      <c r="C169" s="18" t="s">
        <v>128</v>
      </c>
      <c r="D169" s="21" t="s">
        <v>127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8"/>
      <c r="T169" s="30"/>
      <c r="U169" s="30"/>
      <c r="V169" s="30"/>
      <c r="W169" s="31"/>
      <c r="X169" s="25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 s="5" customFormat="1" ht="14" outlineLevel="1" x14ac:dyDescent="0.3">
      <c r="A170" s="198"/>
      <c r="B170" s="200"/>
      <c r="C170" s="18" t="s">
        <v>99</v>
      </c>
      <c r="D170" s="21" t="s">
        <v>127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8"/>
      <c r="T170" s="30"/>
      <c r="U170" s="30"/>
      <c r="V170" s="30"/>
      <c r="W170" s="31"/>
      <c r="X170" s="25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</row>
    <row r="171" spans="1:49" s="5" customFormat="1" ht="14" outlineLevel="1" x14ac:dyDescent="0.3">
      <c r="A171" s="198"/>
      <c r="B171" s="200"/>
      <c r="C171" s="18" t="s">
        <v>100</v>
      </c>
      <c r="D171" s="21" t="s">
        <v>127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8"/>
      <c r="T171" s="30"/>
      <c r="U171" s="30"/>
      <c r="V171" s="30"/>
      <c r="W171" s="31"/>
      <c r="X171" s="25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 s="5" customFormat="1" ht="14" outlineLevel="1" x14ac:dyDescent="0.3">
      <c r="A172" s="198"/>
      <c r="B172" s="200"/>
      <c r="C172" s="18" t="s">
        <v>129</v>
      </c>
      <c r="D172" s="21" t="s">
        <v>127</v>
      </c>
      <c r="E172" s="27">
        <v>0</v>
      </c>
      <c r="F172" s="27">
        <v>0</v>
      </c>
      <c r="G172" s="27">
        <v>-1300.0000000000002</v>
      </c>
      <c r="H172" s="27">
        <v>-1300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8"/>
      <c r="T172" s="30"/>
      <c r="U172" s="30"/>
      <c r="V172" s="30"/>
      <c r="W172" s="31"/>
      <c r="X172" s="25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</row>
    <row r="173" spans="1:49" s="5" customFormat="1" ht="14" outlineLevel="1" x14ac:dyDescent="0.3">
      <c r="A173" s="198"/>
      <c r="B173" s="200"/>
      <c r="C173" s="18" t="s">
        <v>113</v>
      </c>
      <c r="D173" s="21" t="s">
        <v>127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5.0078323900000008</v>
      </c>
      <c r="M173" s="27">
        <v>43.92</v>
      </c>
      <c r="N173" s="27">
        <v>43.92</v>
      </c>
      <c r="O173" s="27">
        <v>0</v>
      </c>
      <c r="P173" s="27">
        <v>0</v>
      </c>
      <c r="Q173" s="27">
        <v>0</v>
      </c>
      <c r="R173" s="27">
        <v>0</v>
      </c>
      <c r="S173" s="28"/>
      <c r="T173" s="30"/>
      <c r="U173" s="30"/>
      <c r="V173" s="30"/>
      <c r="W173" s="31"/>
      <c r="X173" s="25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</row>
    <row r="174" spans="1:49" s="5" customFormat="1" ht="14" outlineLevel="1" x14ac:dyDescent="0.3">
      <c r="A174" s="198"/>
      <c r="B174" s="200"/>
      <c r="C174" s="59" t="s">
        <v>130</v>
      </c>
      <c r="D174" s="106" t="s">
        <v>127</v>
      </c>
      <c r="E174" s="120">
        <f>SUM(E164:E173)</f>
        <v>53549.468549999998</v>
      </c>
      <c r="F174" s="120">
        <f t="shared" ref="F174:Q174" si="34">SUM(F164:F173)</f>
        <v>53549.468549999998</v>
      </c>
      <c r="G174" s="120">
        <f t="shared" si="34"/>
        <v>58734.038747716913</v>
      </c>
      <c r="H174" s="120">
        <f t="shared" si="34"/>
        <v>56257.075676478242</v>
      </c>
      <c r="I174" s="120">
        <f t="shared" si="34"/>
        <v>62316.530346865678</v>
      </c>
      <c r="J174" s="120">
        <f t="shared" si="34"/>
        <v>60185.245395522892</v>
      </c>
      <c r="K174" s="120">
        <f t="shared" si="34"/>
        <v>57215.725249633375</v>
      </c>
      <c r="L174" s="120">
        <f t="shared" si="34"/>
        <v>59997.45003439</v>
      </c>
      <c r="M174" s="120">
        <f t="shared" si="34"/>
        <v>55667.821600161304</v>
      </c>
      <c r="N174" s="120">
        <f t="shared" si="34"/>
        <v>55638.402558490874</v>
      </c>
      <c r="O174" s="120">
        <f t="shared" si="34"/>
        <v>59339.131486075996</v>
      </c>
      <c r="P174" s="120">
        <f t="shared" si="34"/>
        <v>59339.131486075996</v>
      </c>
      <c r="Q174" s="120">
        <f t="shared" si="34"/>
        <v>0</v>
      </c>
      <c r="R174" s="120"/>
      <c r="S174" s="120"/>
      <c r="T174" s="120"/>
      <c r="U174" s="120"/>
      <c r="V174" s="120"/>
      <c r="W174" s="121"/>
      <c r="X174" s="25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</row>
    <row r="175" spans="1:49" s="5" customFormat="1" ht="14" outlineLevel="1" x14ac:dyDescent="0.3">
      <c r="A175" s="198"/>
      <c r="B175" s="200"/>
      <c r="C175" s="59"/>
      <c r="D175" s="106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8"/>
      <c r="T175" s="30"/>
      <c r="U175" s="30"/>
      <c r="V175" s="30"/>
      <c r="W175" s="31"/>
      <c r="X175" s="25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</row>
    <row r="176" spans="1:49" ht="14" outlineLevel="1" x14ac:dyDescent="0.3">
      <c r="A176" s="198"/>
      <c r="B176" s="200"/>
      <c r="C176" s="59" t="s">
        <v>131</v>
      </c>
      <c r="D176" s="21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8"/>
      <c r="T176" s="30"/>
      <c r="U176" s="30"/>
      <c r="V176" s="30"/>
      <c r="W176" s="31"/>
      <c r="X176" s="25"/>
    </row>
    <row r="177" spans="1:46" ht="14" outlineLevel="1" x14ac:dyDescent="0.3">
      <c r="A177" s="198"/>
      <c r="B177" s="200"/>
      <c r="C177" s="18" t="s">
        <v>92</v>
      </c>
      <c r="D177" s="21" t="s">
        <v>127</v>
      </c>
      <c r="E177" s="27">
        <v>63191.920370000007</v>
      </c>
      <c r="F177" s="27">
        <v>63191.920370000007</v>
      </c>
      <c r="G177" s="27">
        <v>61603.156896490174</v>
      </c>
      <c r="H177" s="27">
        <v>62474.338907646488</v>
      </c>
      <c r="I177" s="27">
        <v>49255.113880943383</v>
      </c>
      <c r="J177" s="27">
        <v>49465.720203766432</v>
      </c>
      <c r="K177" s="27">
        <v>69067.17</v>
      </c>
      <c r="L177" s="27">
        <v>58546.171999999999</v>
      </c>
      <c r="M177" s="27">
        <v>52127.017848186508</v>
      </c>
      <c r="N177" s="27">
        <v>52127.017848186508</v>
      </c>
      <c r="O177" s="27">
        <v>59087.444334416796</v>
      </c>
      <c r="P177" s="27">
        <v>59087.444334416796</v>
      </c>
      <c r="Q177" s="27">
        <v>0</v>
      </c>
      <c r="R177" s="27">
        <v>0</v>
      </c>
      <c r="S177" s="28"/>
      <c r="T177" s="30"/>
      <c r="U177" s="30"/>
      <c r="V177" s="30"/>
      <c r="W177" s="31"/>
      <c r="X177" s="25"/>
    </row>
    <row r="178" spans="1:46" ht="14" outlineLevel="1" x14ac:dyDescent="0.3">
      <c r="A178" s="198"/>
      <c r="B178" s="200"/>
      <c r="C178" s="18" t="s">
        <v>110</v>
      </c>
      <c r="D178" s="21" t="s">
        <v>127</v>
      </c>
      <c r="E178" s="27">
        <v>900</v>
      </c>
      <c r="F178" s="27">
        <v>900</v>
      </c>
      <c r="G178" s="27">
        <v>1516.9000000000003</v>
      </c>
      <c r="H178" s="27">
        <v>1516.9000000000003</v>
      </c>
      <c r="I178" s="27">
        <v>0</v>
      </c>
      <c r="J178" s="27">
        <v>0</v>
      </c>
      <c r="K178" s="27">
        <v>0</v>
      </c>
      <c r="L178" s="27">
        <v>1046.02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8"/>
      <c r="T178" s="30"/>
      <c r="U178" s="30"/>
      <c r="V178" s="30"/>
      <c r="W178" s="31"/>
      <c r="X178" s="25"/>
    </row>
    <row r="179" spans="1:46" ht="14" outlineLevel="1" x14ac:dyDescent="0.3">
      <c r="A179" s="198"/>
      <c r="B179" s="200"/>
      <c r="C179" s="18" t="s">
        <v>95</v>
      </c>
      <c r="D179" s="21" t="s">
        <v>127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8"/>
      <c r="T179" s="30"/>
      <c r="U179" s="30"/>
      <c r="V179" s="30"/>
      <c r="W179" s="31"/>
      <c r="X179" s="25"/>
      <c r="Y179" s="102"/>
      <c r="Z179" s="102"/>
    </row>
    <row r="180" spans="1:46" ht="14" outlineLevel="1" x14ac:dyDescent="0.3">
      <c r="A180" s="198"/>
      <c r="B180" s="200"/>
      <c r="C180" s="18" t="s">
        <v>96</v>
      </c>
      <c r="D180" s="21" t="s">
        <v>127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8"/>
      <c r="T180" s="30"/>
      <c r="U180" s="30"/>
      <c r="V180" s="30"/>
      <c r="W180" s="31"/>
      <c r="X180" s="25"/>
      <c r="Y180" s="102"/>
      <c r="Z180" s="102"/>
    </row>
    <row r="181" spans="1:46" ht="14" outlineLevel="1" x14ac:dyDescent="0.3">
      <c r="A181" s="198"/>
      <c r="B181" s="200"/>
      <c r="C181" s="18" t="s">
        <v>97</v>
      </c>
      <c r="D181" s="21" t="s">
        <v>127</v>
      </c>
      <c r="E181" s="27">
        <v>14000</v>
      </c>
      <c r="F181" s="27">
        <v>14000</v>
      </c>
      <c r="G181" s="27">
        <v>11127.610241368231</v>
      </c>
      <c r="H181" s="27">
        <v>11284.423003376369</v>
      </c>
      <c r="I181" s="27">
        <v>8865.9204985698088</v>
      </c>
      <c r="J181" s="27">
        <v>8903.8296366779541</v>
      </c>
      <c r="K181" s="27">
        <v>3453.3585000000003</v>
      </c>
      <c r="L181" s="27">
        <v>10538.310959999999</v>
      </c>
      <c r="M181" s="27">
        <v>9382.8632126735702</v>
      </c>
      <c r="N181" s="27">
        <v>9382.8632126735702</v>
      </c>
      <c r="O181" s="27">
        <v>10635.739980195023</v>
      </c>
      <c r="P181" s="27">
        <v>10635.739980195023</v>
      </c>
      <c r="Q181" s="27">
        <v>0</v>
      </c>
      <c r="R181" s="27">
        <v>0</v>
      </c>
      <c r="S181" s="28"/>
      <c r="T181" s="30"/>
      <c r="U181" s="30"/>
      <c r="V181" s="30"/>
      <c r="W181" s="31"/>
      <c r="X181" s="25"/>
      <c r="Y181" s="102"/>
      <c r="Z181" s="102"/>
    </row>
    <row r="182" spans="1:46" ht="14" outlineLevel="1" x14ac:dyDescent="0.3">
      <c r="A182" s="198"/>
      <c r="B182" s="200"/>
      <c r="C182" s="18" t="s">
        <v>128</v>
      </c>
      <c r="D182" s="21" t="s">
        <v>127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8"/>
      <c r="T182" s="30"/>
      <c r="U182" s="30"/>
      <c r="V182" s="30"/>
      <c r="W182" s="31"/>
      <c r="X182" s="25"/>
      <c r="Y182" s="102"/>
      <c r="Z182" s="102"/>
    </row>
    <row r="183" spans="1:46" ht="14" outlineLevel="1" x14ac:dyDescent="0.3">
      <c r="A183" s="198"/>
      <c r="B183" s="200"/>
      <c r="C183" s="18" t="s">
        <v>99</v>
      </c>
      <c r="D183" s="21" t="s">
        <v>127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8"/>
      <c r="T183" s="30"/>
      <c r="U183" s="30"/>
      <c r="V183" s="30"/>
      <c r="W183" s="31"/>
      <c r="X183" s="25"/>
      <c r="Y183" s="102"/>
      <c r="Z183" s="102"/>
    </row>
    <row r="184" spans="1:46" ht="14" outlineLevel="1" x14ac:dyDescent="0.3">
      <c r="A184" s="198"/>
      <c r="B184" s="200"/>
      <c r="C184" s="18" t="s">
        <v>132</v>
      </c>
      <c r="D184" s="21" t="s">
        <v>127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8"/>
      <c r="T184" s="30"/>
      <c r="U184" s="30"/>
      <c r="V184" s="30"/>
      <c r="W184" s="31"/>
      <c r="X184" s="25"/>
      <c r="Y184" s="102"/>
      <c r="Z184" s="10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4" outlineLevel="1" x14ac:dyDescent="0.3">
      <c r="A185" s="198"/>
      <c r="B185" s="200"/>
      <c r="C185" s="18" t="s">
        <v>133</v>
      </c>
      <c r="D185" s="21" t="s">
        <v>127</v>
      </c>
      <c r="E185" s="27">
        <v>0</v>
      </c>
      <c r="F185" s="27">
        <v>0</v>
      </c>
      <c r="G185" s="27">
        <v>-1300</v>
      </c>
      <c r="H185" s="27">
        <v>-1300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8"/>
      <c r="T185" s="30"/>
      <c r="U185" s="30"/>
      <c r="V185" s="30"/>
      <c r="W185" s="31"/>
      <c r="X185" s="25"/>
      <c r="Y185" s="102"/>
      <c r="Z185" s="10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4" outlineLevel="1" x14ac:dyDescent="0.3">
      <c r="A186" s="198"/>
      <c r="B186" s="200"/>
      <c r="C186" s="18" t="s">
        <v>113</v>
      </c>
      <c r="D186" s="21" t="s">
        <v>127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5.8546171999999999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8"/>
      <c r="T186" s="30"/>
      <c r="U186" s="30"/>
      <c r="V186" s="30"/>
      <c r="W186" s="31"/>
      <c r="X186" s="25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s="2" customFormat="1" ht="14" outlineLevel="1" x14ac:dyDescent="0.3">
      <c r="A187" s="198"/>
      <c r="B187" s="200"/>
      <c r="C187" s="59" t="s">
        <v>134</v>
      </c>
      <c r="D187" s="106" t="s">
        <v>127</v>
      </c>
      <c r="E187" s="69">
        <f>SUM(E177:E186)</f>
        <v>78091.920370000007</v>
      </c>
      <c r="F187" s="69">
        <f t="shared" ref="F187:Q187" si="35">SUM(F177:F186)</f>
        <v>78091.920370000007</v>
      </c>
      <c r="G187" s="69">
        <f t="shared" si="35"/>
        <v>72947.6671378584</v>
      </c>
      <c r="H187" s="69">
        <f t="shared" si="35"/>
        <v>73975.661911022864</v>
      </c>
      <c r="I187" s="69">
        <f t="shared" si="35"/>
        <v>58121.034379513192</v>
      </c>
      <c r="J187" s="69">
        <f t="shared" si="35"/>
        <v>58369.549840444386</v>
      </c>
      <c r="K187" s="69">
        <f t="shared" si="35"/>
        <v>72520.5285</v>
      </c>
      <c r="L187" s="69">
        <f t="shared" si="35"/>
        <v>70136.357577200004</v>
      </c>
      <c r="M187" s="69">
        <f t="shared" si="35"/>
        <v>61509.881060860076</v>
      </c>
      <c r="N187" s="69">
        <f t="shared" si="35"/>
        <v>61509.881060860076</v>
      </c>
      <c r="O187" s="69">
        <f t="shared" si="35"/>
        <v>69723.184314611819</v>
      </c>
      <c r="P187" s="69">
        <f t="shared" si="35"/>
        <v>69723.184314611819</v>
      </c>
      <c r="Q187" s="69">
        <f t="shared" si="35"/>
        <v>0</v>
      </c>
      <c r="R187" s="69"/>
      <c r="S187" s="69"/>
      <c r="T187" s="69"/>
      <c r="U187" s="69"/>
      <c r="V187" s="69"/>
      <c r="W187" s="110"/>
      <c r="X187" s="25"/>
      <c r="Y187" s="95"/>
      <c r="Z187" s="95"/>
    </row>
    <row r="188" spans="1:46" s="2" customFormat="1" ht="14" outlineLevel="1" x14ac:dyDescent="0.3">
      <c r="A188" s="198"/>
      <c r="B188" s="200"/>
      <c r="C188" s="59"/>
      <c r="D188" s="106"/>
      <c r="E188" s="27"/>
      <c r="F188" s="122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8"/>
      <c r="T188" s="30"/>
      <c r="U188" s="30"/>
      <c r="V188" s="30"/>
      <c r="W188" s="31"/>
      <c r="X188" s="25"/>
      <c r="Y188" s="95"/>
      <c r="Z188" s="95"/>
    </row>
    <row r="189" spans="1:46" s="2" customFormat="1" ht="14" outlineLevel="1" x14ac:dyDescent="0.3">
      <c r="A189" s="198"/>
      <c r="B189" s="200"/>
      <c r="C189" s="123" t="s">
        <v>135</v>
      </c>
      <c r="D189" s="21"/>
      <c r="E189" s="27"/>
      <c r="F189" s="122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8"/>
      <c r="T189" s="30"/>
      <c r="U189" s="30"/>
      <c r="V189" s="30"/>
      <c r="W189" s="31"/>
      <c r="X189" s="25"/>
      <c r="Y189" s="95"/>
      <c r="Z189" s="95"/>
    </row>
    <row r="190" spans="1:46" s="2" customFormat="1" ht="14" outlineLevel="1" x14ac:dyDescent="0.3">
      <c r="A190" s="198"/>
      <c r="B190" s="200"/>
      <c r="C190" s="30" t="s">
        <v>92</v>
      </c>
      <c r="D190" s="21" t="s">
        <v>127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8"/>
      <c r="T190" s="30"/>
      <c r="U190" s="30"/>
      <c r="V190" s="30"/>
      <c r="W190" s="31"/>
      <c r="X190" s="25"/>
      <c r="Y190" s="95"/>
      <c r="Z190" s="95"/>
    </row>
    <row r="191" spans="1:46" s="2" customFormat="1" ht="14" outlineLevel="1" x14ac:dyDescent="0.3">
      <c r="A191" s="198"/>
      <c r="B191" s="200"/>
      <c r="C191" s="30" t="s">
        <v>110</v>
      </c>
      <c r="D191" s="21" t="s">
        <v>127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8"/>
      <c r="T191" s="30"/>
      <c r="U191" s="30"/>
      <c r="V191" s="30"/>
      <c r="W191" s="31"/>
      <c r="X191" s="25"/>
      <c r="Y191" s="95"/>
      <c r="Z191" s="95"/>
    </row>
    <row r="192" spans="1:46" s="2" customFormat="1" ht="14" outlineLevel="1" x14ac:dyDescent="0.3">
      <c r="A192" s="198"/>
      <c r="B192" s="200"/>
      <c r="C192" s="30" t="s">
        <v>95</v>
      </c>
      <c r="D192" s="21" t="s">
        <v>127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8"/>
      <c r="T192" s="30"/>
      <c r="U192" s="30"/>
      <c r="V192" s="30"/>
      <c r="W192" s="31"/>
      <c r="X192" s="25"/>
      <c r="Y192" s="95"/>
      <c r="Z192" s="95"/>
    </row>
    <row r="193" spans="1:26" s="2" customFormat="1" ht="14" outlineLevel="1" x14ac:dyDescent="0.3">
      <c r="A193" s="198"/>
      <c r="B193" s="200"/>
      <c r="C193" s="30" t="s">
        <v>96</v>
      </c>
      <c r="D193" s="21" t="s">
        <v>127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8"/>
      <c r="T193" s="30"/>
      <c r="U193" s="30"/>
      <c r="V193" s="30"/>
      <c r="W193" s="31"/>
      <c r="X193" s="25"/>
      <c r="Y193" s="95"/>
      <c r="Z193" s="95"/>
    </row>
    <row r="194" spans="1:26" s="2" customFormat="1" ht="14" outlineLevel="1" x14ac:dyDescent="0.3">
      <c r="A194" s="198"/>
      <c r="B194" s="200"/>
      <c r="C194" s="30" t="s">
        <v>97</v>
      </c>
      <c r="D194" s="21" t="s">
        <v>127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8"/>
      <c r="T194" s="30"/>
      <c r="U194" s="30"/>
      <c r="V194" s="30"/>
      <c r="W194" s="31"/>
      <c r="X194" s="25"/>
      <c r="Y194" s="95"/>
      <c r="Z194" s="95"/>
    </row>
    <row r="195" spans="1:26" s="2" customFormat="1" ht="14" outlineLevel="1" x14ac:dyDescent="0.3">
      <c r="A195" s="198"/>
      <c r="B195" s="200"/>
      <c r="C195" s="30" t="s">
        <v>98</v>
      </c>
      <c r="D195" s="21" t="s">
        <v>127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8"/>
      <c r="T195" s="30"/>
      <c r="U195" s="30"/>
      <c r="V195" s="30"/>
      <c r="W195" s="31"/>
      <c r="X195" s="25"/>
      <c r="Y195" s="95"/>
      <c r="Z195" s="95"/>
    </row>
    <row r="196" spans="1:26" s="2" customFormat="1" ht="14" outlineLevel="1" x14ac:dyDescent="0.3">
      <c r="A196" s="198"/>
      <c r="B196" s="200"/>
      <c r="C196" s="30" t="s">
        <v>99</v>
      </c>
      <c r="D196" s="21" t="s">
        <v>127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8"/>
      <c r="T196" s="30"/>
      <c r="U196" s="30"/>
      <c r="V196" s="30"/>
      <c r="W196" s="31"/>
      <c r="X196" s="25"/>
      <c r="Y196" s="95"/>
      <c r="Z196" s="95"/>
    </row>
    <row r="197" spans="1:26" s="2" customFormat="1" ht="14" outlineLevel="1" x14ac:dyDescent="0.3">
      <c r="A197" s="198"/>
      <c r="B197" s="200"/>
      <c r="C197" s="30" t="s">
        <v>100</v>
      </c>
      <c r="D197" s="21" t="s">
        <v>127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8"/>
      <c r="T197" s="30"/>
      <c r="U197" s="30"/>
      <c r="V197" s="30"/>
      <c r="W197" s="31"/>
      <c r="X197" s="25"/>
      <c r="Y197" s="95"/>
      <c r="Z197" s="95"/>
    </row>
    <row r="198" spans="1:26" s="2" customFormat="1" ht="14" outlineLevel="1" x14ac:dyDescent="0.3">
      <c r="A198" s="198"/>
      <c r="B198" s="200"/>
      <c r="C198" s="30" t="s">
        <v>112</v>
      </c>
      <c r="D198" s="21" t="s">
        <v>127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8"/>
      <c r="T198" s="30"/>
      <c r="U198" s="30"/>
      <c r="V198" s="30"/>
      <c r="W198" s="31"/>
      <c r="X198" s="25"/>
      <c r="Y198" s="95"/>
      <c r="Z198" s="95"/>
    </row>
    <row r="199" spans="1:26" s="2" customFormat="1" ht="14" outlineLevel="1" x14ac:dyDescent="0.3">
      <c r="A199" s="198"/>
      <c r="B199" s="200"/>
      <c r="C199" s="30" t="s">
        <v>113</v>
      </c>
      <c r="D199" s="21" t="s">
        <v>127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8"/>
      <c r="T199" s="30"/>
      <c r="U199" s="30"/>
      <c r="V199" s="30"/>
      <c r="W199" s="31"/>
      <c r="X199" s="25"/>
      <c r="Y199" s="95"/>
      <c r="Z199" s="95"/>
    </row>
    <row r="200" spans="1:26" s="2" customFormat="1" ht="14" outlineLevel="1" x14ac:dyDescent="0.3">
      <c r="A200" s="198"/>
      <c r="B200" s="200"/>
      <c r="C200" s="124" t="s">
        <v>136</v>
      </c>
      <c r="D200" s="106" t="s">
        <v>127</v>
      </c>
      <c r="E200" s="120">
        <f>SUM(E190:E199)</f>
        <v>0</v>
      </c>
      <c r="F200" s="120">
        <f t="shared" ref="F200:Q200" si="36">SUM(F190:F199)</f>
        <v>0</v>
      </c>
      <c r="G200" s="120">
        <f t="shared" si="36"/>
        <v>0</v>
      </c>
      <c r="H200" s="120">
        <f t="shared" si="36"/>
        <v>0</v>
      </c>
      <c r="I200" s="120">
        <f t="shared" si="36"/>
        <v>0</v>
      </c>
      <c r="J200" s="120">
        <f t="shared" si="36"/>
        <v>0</v>
      </c>
      <c r="K200" s="120">
        <f t="shared" si="36"/>
        <v>0</v>
      </c>
      <c r="L200" s="120">
        <f t="shared" si="36"/>
        <v>0</v>
      </c>
      <c r="M200" s="120">
        <f t="shared" si="36"/>
        <v>0</v>
      </c>
      <c r="N200" s="120">
        <f t="shared" si="36"/>
        <v>0</v>
      </c>
      <c r="O200" s="120">
        <f t="shared" si="36"/>
        <v>0</v>
      </c>
      <c r="P200" s="120">
        <f t="shared" si="36"/>
        <v>0</v>
      </c>
      <c r="Q200" s="120">
        <f t="shared" si="36"/>
        <v>0</v>
      </c>
      <c r="R200" s="120"/>
      <c r="S200" s="120"/>
      <c r="T200" s="120"/>
      <c r="U200" s="120"/>
      <c r="V200" s="120"/>
      <c r="W200" s="121"/>
      <c r="X200" s="25"/>
      <c r="Y200" s="95"/>
      <c r="Z200" s="95"/>
    </row>
    <row r="201" spans="1:26" s="2" customFormat="1" ht="14" outlineLevel="1" x14ac:dyDescent="0.3">
      <c r="A201" s="198"/>
      <c r="B201" s="200"/>
      <c r="C201" s="59"/>
      <c r="D201" s="106"/>
      <c r="E201" s="22"/>
      <c r="F201" s="1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3"/>
      <c r="T201" s="18"/>
      <c r="U201" s="18"/>
      <c r="V201" s="18"/>
      <c r="W201" s="24"/>
      <c r="X201" s="25"/>
      <c r="Y201" s="95"/>
      <c r="Z201" s="95"/>
    </row>
    <row r="202" spans="1:26" ht="14" outlineLevel="1" x14ac:dyDescent="0.3">
      <c r="A202" s="198"/>
      <c r="B202" s="200"/>
      <c r="C202" s="59" t="s">
        <v>137</v>
      </c>
      <c r="D202" s="21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3"/>
      <c r="T202" s="18"/>
      <c r="U202" s="18"/>
      <c r="V202" s="18"/>
      <c r="W202" s="24"/>
      <c r="X202" s="25"/>
    </row>
    <row r="203" spans="1:26" ht="14" outlineLevel="1" x14ac:dyDescent="0.3">
      <c r="A203" s="198"/>
      <c r="B203" s="200"/>
      <c r="C203" s="18" t="s">
        <v>92</v>
      </c>
      <c r="D203" s="21" t="s">
        <v>127</v>
      </c>
      <c r="E203" s="27">
        <v>0</v>
      </c>
      <c r="F203" s="27">
        <v>0</v>
      </c>
      <c r="G203" s="27">
        <v>92252.435998323155</v>
      </c>
      <c r="H203" s="27">
        <v>92252.435998323155</v>
      </c>
      <c r="I203" s="27">
        <v>0</v>
      </c>
      <c r="J203" s="27">
        <v>0</v>
      </c>
      <c r="K203" s="27">
        <v>0</v>
      </c>
      <c r="L203" s="27">
        <v>0</v>
      </c>
      <c r="M203" s="27">
        <v>52127.017848186508</v>
      </c>
      <c r="N203" s="27">
        <v>52127.017848186508</v>
      </c>
      <c r="O203" s="27">
        <v>0</v>
      </c>
      <c r="P203" s="27">
        <v>0</v>
      </c>
      <c r="Q203" s="27">
        <v>0</v>
      </c>
      <c r="R203" s="27">
        <v>0</v>
      </c>
      <c r="S203" s="28"/>
      <c r="T203" s="30"/>
      <c r="U203" s="30"/>
      <c r="V203" s="30"/>
      <c r="W203" s="31"/>
      <c r="X203" s="25"/>
      <c r="Y203" s="102"/>
      <c r="Z203" s="102"/>
    </row>
    <row r="204" spans="1:26" ht="14" outlineLevel="1" x14ac:dyDescent="0.3">
      <c r="A204" s="198"/>
      <c r="B204" s="200"/>
      <c r="C204" s="18" t="s">
        <v>110</v>
      </c>
      <c r="D204" s="21" t="s">
        <v>127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8"/>
      <c r="T204" s="30"/>
      <c r="U204" s="30"/>
      <c r="V204" s="30"/>
      <c r="W204" s="31"/>
      <c r="X204" s="25"/>
      <c r="Y204" s="102"/>
      <c r="Z204" s="102"/>
    </row>
    <row r="205" spans="1:26" ht="14" outlineLevel="1" x14ac:dyDescent="0.3">
      <c r="A205" s="198"/>
      <c r="B205" s="200"/>
      <c r="C205" s="18" t="s">
        <v>95</v>
      </c>
      <c r="D205" s="21" t="s">
        <v>127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8"/>
      <c r="T205" s="30"/>
      <c r="U205" s="30"/>
      <c r="V205" s="30"/>
      <c r="W205" s="31"/>
      <c r="X205" s="25"/>
      <c r="Y205" s="102"/>
      <c r="Z205" s="102"/>
    </row>
    <row r="206" spans="1:26" ht="14" outlineLevel="1" x14ac:dyDescent="0.3">
      <c r="A206" s="198"/>
      <c r="B206" s="200"/>
      <c r="C206" s="18" t="s">
        <v>96</v>
      </c>
      <c r="D206" s="21" t="s">
        <v>127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8"/>
      <c r="T206" s="30"/>
      <c r="U206" s="30"/>
      <c r="V206" s="30"/>
      <c r="W206" s="31"/>
      <c r="X206" s="25"/>
      <c r="Y206" s="102"/>
      <c r="Z206" s="102"/>
    </row>
    <row r="207" spans="1:26" ht="14" outlineLevel="1" x14ac:dyDescent="0.3">
      <c r="A207" s="198"/>
      <c r="B207" s="200"/>
      <c r="C207" s="18" t="s">
        <v>97</v>
      </c>
      <c r="D207" s="21" t="s">
        <v>127</v>
      </c>
      <c r="E207" s="27">
        <v>0</v>
      </c>
      <c r="F207" s="27">
        <v>0</v>
      </c>
      <c r="G207" s="27">
        <v>19373.011559647861</v>
      </c>
      <c r="H207" s="27">
        <v>19373.011559647861</v>
      </c>
      <c r="I207" s="27">
        <v>0</v>
      </c>
      <c r="J207" s="27">
        <v>0</v>
      </c>
      <c r="K207" s="27">
        <v>0</v>
      </c>
      <c r="L207" s="27">
        <v>0</v>
      </c>
      <c r="M207" s="27">
        <v>9382.8632126735702</v>
      </c>
      <c r="N207" s="27">
        <v>9382.8632126735702</v>
      </c>
      <c r="O207" s="27">
        <v>0</v>
      </c>
      <c r="P207" s="27">
        <v>0</v>
      </c>
      <c r="Q207" s="27">
        <v>0</v>
      </c>
      <c r="R207" s="27">
        <v>0</v>
      </c>
      <c r="S207" s="28"/>
      <c r="T207" s="30"/>
      <c r="U207" s="30"/>
      <c r="V207" s="30"/>
      <c r="W207" s="31"/>
      <c r="X207" s="25"/>
      <c r="Y207" s="102"/>
      <c r="Z207" s="102"/>
    </row>
    <row r="208" spans="1:26" ht="14" outlineLevel="1" x14ac:dyDescent="0.3">
      <c r="A208" s="198"/>
      <c r="B208" s="200"/>
      <c r="C208" s="18" t="s">
        <v>128</v>
      </c>
      <c r="D208" s="21" t="s">
        <v>127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8"/>
      <c r="T208" s="30"/>
      <c r="U208" s="30"/>
      <c r="V208" s="30"/>
      <c r="W208" s="31"/>
      <c r="X208" s="25"/>
      <c r="Y208" s="102"/>
      <c r="Z208" s="102"/>
    </row>
    <row r="209" spans="1:46" ht="14" outlineLevel="1" x14ac:dyDescent="0.3">
      <c r="A209" s="198"/>
      <c r="B209" s="200"/>
      <c r="C209" s="18" t="s">
        <v>99</v>
      </c>
      <c r="D209" s="21" t="s">
        <v>127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8"/>
      <c r="T209" s="30"/>
      <c r="U209" s="30"/>
      <c r="V209" s="30"/>
      <c r="W209" s="31"/>
      <c r="X209" s="25"/>
      <c r="Y209" s="102"/>
      <c r="Z209" s="102"/>
    </row>
    <row r="210" spans="1:46" ht="14" outlineLevel="1" x14ac:dyDescent="0.3">
      <c r="A210" s="198"/>
      <c r="B210" s="200"/>
      <c r="C210" s="18" t="s">
        <v>100</v>
      </c>
      <c r="D210" s="21" t="s">
        <v>127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8"/>
      <c r="T210" s="30"/>
      <c r="U210" s="30"/>
      <c r="V210" s="30"/>
      <c r="W210" s="31"/>
      <c r="X210" s="25"/>
      <c r="Y210" s="102"/>
      <c r="Z210" s="10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4" outlineLevel="1" x14ac:dyDescent="0.3">
      <c r="A211" s="198"/>
      <c r="B211" s="200"/>
      <c r="C211" s="18" t="s">
        <v>138</v>
      </c>
      <c r="D211" s="21" t="s">
        <v>127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8"/>
      <c r="T211" s="30"/>
      <c r="U211" s="30"/>
      <c r="V211" s="30"/>
      <c r="W211" s="31"/>
      <c r="X211" s="25"/>
      <c r="Y211" s="102"/>
      <c r="Z211" s="102"/>
    </row>
    <row r="212" spans="1:46" ht="14" outlineLevel="1" x14ac:dyDescent="0.3">
      <c r="A212" s="198"/>
      <c r="B212" s="200"/>
      <c r="C212" s="18" t="s">
        <v>113</v>
      </c>
      <c r="D212" s="21" t="s">
        <v>127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8"/>
      <c r="T212" s="30"/>
      <c r="U212" s="30"/>
      <c r="V212" s="30"/>
      <c r="W212" s="31"/>
      <c r="X212" s="25"/>
      <c r="Y212" s="102"/>
      <c r="Z212" s="102"/>
    </row>
    <row r="213" spans="1:46" s="2" customFormat="1" ht="14" outlineLevel="1" x14ac:dyDescent="0.3">
      <c r="A213" s="198"/>
      <c r="B213" s="200"/>
      <c r="C213" s="59" t="s">
        <v>139</v>
      </c>
      <c r="D213" s="106" t="s">
        <v>127</v>
      </c>
      <c r="E213" s="120">
        <f>SUM(E203:E212)</f>
        <v>0</v>
      </c>
      <c r="F213" s="120">
        <f t="shared" ref="F213:Q213" si="37">SUM(F203:F212)</f>
        <v>0</v>
      </c>
      <c r="G213" s="120">
        <f t="shared" si="37"/>
        <v>111625.44755797101</v>
      </c>
      <c r="H213" s="120">
        <f t="shared" si="37"/>
        <v>111625.44755797101</v>
      </c>
      <c r="I213" s="120">
        <f t="shared" si="37"/>
        <v>0</v>
      </c>
      <c r="J213" s="120">
        <f t="shared" si="37"/>
        <v>0</v>
      </c>
      <c r="K213" s="120">
        <f t="shared" si="37"/>
        <v>0</v>
      </c>
      <c r="L213" s="120">
        <f t="shared" si="37"/>
        <v>0</v>
      </c>
      <c r="M213" s="120">
        <f t="shared" si="37"/>
        <v>61509.881060860076</v>
      </c>
      <c r="N213" s="120">
        <f t="shared" si="37"/>
        <v>61509.881060860076</v>
      </c>
      <c r="O213" s="120">
        <f t="shared" si="37"/>
        <v>0</v>
      </c>
      <c r="P213" s="120">
        <f t="shared" si="37"/>
        <v>0</v>
      </c>
      <c r="Q213" s="120">
        <f t="shared" si="37"/>
        <v>0</v>
      </c>
      <c r="R213" s="120"/>
      <c r="S213" s="120"/>
      <c r="T213" s="120"/>
      <c r="U213" s="120"/>
      <c r="V213" s="120"/>
      <c r="W213" s="121"/>
      <c r="X213" s="25"/>
      <c r="Y213" s="95"/>
      <c r="Z213" s="95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outlineLevel="1" x14ac:dyDescent="0.35">
      <c r="A214" s="198"/>
      <c r="C214" s="119"/>
      <c r="D214" s="125"/>
      <c r="E214" s="22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6"/>
      <c r="T214" s="117"/>
      <c r="U214" s="117"/>
      <c r="V214" s="117"/>
      <c r="W214" s="118"/>
      <c r="X214" s="126"/>
      <c r="Y214" s="127"/>
      <c r="Z214" s="127"/>
    </row>
    <row r="215" spans="1:46" ht="15.5" customHeight="1" outlineLevel="1" x14ac:dyDescent="0.3">
      <c r="A215" s="198"/>
      <c r="B215" s="203" t="s">
        <v>140</v>
      </c>
      <c r="C215" s="59" t="s">
        <v>141</v>
      </c>
      <c r="D215" s="21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3"/>
      <c r="T215" s="18"/>
      <c r="U215" s="18"/>
      <c r="V215" s="18"/>
      <c r="W215" s="24"/>
      <c r="X215" s="126"/>
      <c r="Y215" s="127"/>
      <c r="Z215" s="127"/>
    </row>
    <row r="216" spans="1:46" ht="15.5" customHeight="1" outlineLevel="1" x14ac:dyDescent="0.3">
      <c r="A216" s="198"/>
      <c r="B216" s="203"/>
      <c r="C216" s="161" t="s">
        <v>173</v>
      </c>
      <c r="D216" s="159" t="s">
        <v>17</v>
      </c>
      <c r="E216" s="169"/>
      <c r="F216" s="22"/>
      <c r="G216" s="22"/>
      <c r="H216" s="22"/>
      <c r="I216" s="22"/>
      <c r="J216" s="22"/>
      <c r="K216" s="22"/>
      <c r="L216" s="22"/>
      <c r="M216" s="149"/>
      <c r="N216" s="22"/>
      <c r="O216" s="153"/>
      <c r="P216" s="22"/>
      <c r="Q216" s="22"/>
      <c r="R216" s="22"/>
      <c r="S216" s="23"/>
      <c r="T216" s="128"/>
      <c r="U216" s="128"/>
      <c r="V216" s="128"/>
      <c r="W216" s="129"/>
      <c r="X216" s="66">
        <f t="shared" ref="X216:X229" si="38">SUM(E216:P216,S216:W216)</f>
        <v>0</v>
      </c>
      <c r="Y216" s="127"/>
      <c r="Z216" s="127"/>
    </row>
    <row r="217" spans="1:46" ht="15.5" customHeight="1" outlineLevel="1" x14ac:dyDescent="0.3">
      <c r="A217" s="198"/>
      <c r="B217" s="203"/>
      <c r="C217" s="161" t="s">
        <v>174</v>
      </c>
      <c r="D217" s="159" t="s">
        <v>17</v>
      </c>
      <c r="E217" s="169"/>
      <c r="F217" s="22"/>
      <c r="G217" s="22"/>
      <c r="H217" s="22"/>
      <c r="I217" s="22"/>
      <c r="J217" s="22"/>
      <c r="K217" s="22"/>
      <c r="L217" s="22"/>
      <c r="M217" s="149"/>
      <c r="N217" s="22"/>
      <c r="O217" s="22"/>
      <c r="P217" s="22"/>
      <c r="Q217" s="22"/>
      <c r="R217" s="22"/>
      <c r="S217" s="23"/>
      <c r="T217" s="18"/>
      <c r="U217" s="18"/>
      <c r="V217" s="18"/>
      <c r="W217" s="24"/>
      <c r="X217" s="66">
        <f t="shared" si="38"/>
        <v>0</v>
      </c>
      <c r="Y217" s="127"/>
      <c r="Z217" s="127"/>
    </row>
    <row r="218" spans="1:46" ht="15.5" customHeight="1" outlineLevel="1" x14ac:dyDescent="0.3">
      <c r="A218" s="198"/>
      <c r="B218" s="203"/>
      <c r="C218" s="161" t="s">
        <v>142</v>
      </c>
      <c r="D218" s="159" t="s">
        <v>17</v>
      </c>
      <c r="E218" s="169"/>
      <c r="F218" s="22"/>
      <c r="G218" s="22"/>
      <c r="H218" s="22"/>
      <c r="I218" s="22"/>
      <c r="J218" s="22"/>
      <c r="K218" s="22"/>
      <c r="L218" s="22"/>
      <c r="M218" s="149"/>
      <c r="N218" s="22"/>
      <c r="O218" s="22"/>
      <c r="P218" s="22"/>
      <c r="Q218" s="22"/>
      <c r="R218" s="22"/>
      <c r="S218" s="23"/>
      <c r="T218" s="18"/>
      <c r="U218" s="18"/>
      <c r="V218" s="18"/>
      <c r="W218" s="24"/>
      <c r="X218" s="66">
        <f t="shared" si="38"/>
        <v>0</v>
      </c>
      <c r="Y218" s="127"/>
      <c r="Z218" s="127"/>
    </row>
    <row r="219" spans="1:46" ht="15.5" customHeight="1" outlineLevel="1" x14ac:dyDescent="0.3">
      <c r="A219" s="198"/>
      <c r="B219" s="203"/>
      <c r="C219" s="161" t="s">
        <v>143</v>
      </c>
      <c r="D219" s="159" t="s">
        <v>17</v>
      </c>
      <c r="E219" s="169"/>
      <c r="F219" s="22"/>
      <c r="G219" s="22"/>
      <c r="H219" s="22"/>
      <c r="I219" s="22"/>
      <c r="J219" s="22"/>
      <c r="K219" s="22"/>
      <c r="L219" s="22"/>
      <c r="M219" s="149"/>
      <c r="N219" s="22"/>
      <c r="O219" s="22"/>
      <c r="P219" s="22"/>
      <c r="Q219" s="22"/>
      <c r="R219" s="22"/>
      <c r="S219" s="23"/>
      <c r="T219" s="18"/>
      <c r="U219" s="18"/>
      <c r="V219" s="18"/>
      <c r="W219" s="24"/>
      <c r="X219" s="66">
        <f t="shared" si="38"/>
        <v>0</v>
      </c>
      <c r="Y219" s="127"/>
      <c r="Z219" s="127"/>
    </row>
    <row r="220" spans="1:46" ht="15.5" customHeight="1" outlineLevel="1" x14ac:dyDescent="0.3">
      <c r="A220" s="198"/>
      <c r="B220" s="203"/>
      <c r="C220" s="161" t="s">
        <v>144</v>
      </c>
      <c r="D220" s="159" t="s">
        <v>17</v>
      </c>
      <c r="E220" s="169"/>
      <c r="F220" s="22"/>
      <c r="G220" s="22"/>
      <c r="H220" s="22"/>
      <c r="I220" s="22"/>
      <c r="J220" s="22"/>
      <c r="K220" s="22"/>
      <c r="L220" s="22"/>
      <c r="M220" s="149"/>
      <c r="N220" s="22"/>
      <c r="O220" s="22"/>
      <c r="P220" s="22"/>
      <c r="Q220" s="22"/>
      <c r="R220" s="22"/>
      <c r="S220" s="23"/>
      <c r="T220" s="18"/>
      <c r="U220" s="18"/>
      <c r="V220" s="18"/>
      <c r="W220" s="24"/>
      <c r="X220" s="66">
        <f t="shared" si="38"/>
        <v>0</v>
      </c>
      <c r="Y220" s="127"/>
      <c r="Z220" s="127"/>
    </row>
    <row r="221" spans="1:46" ht="15.5" customHeight="1" outlineLevel="1" x14ac:dyDescent="0.3">
      <c r="A221" s="198"/>
      <c r="B221" s="203"/>
      <c r="C221" s="161" t="s">
        <v>145</v>
      </c>
      <c r="D221" s="159" t="s">
        <v>17</v>
      </c>
      <c r="E221" s="169"/>
      <c r="F221" s="22"/>
      <c r="G221" s="22"/>
      <c r="H221" s="22"/>
      <c r="I221" s="22"/>
      <c r="J221" s="22"/>
      <c r="K221" s="22"/>
      <c r="L221" s="22"/>
      <c r="M221" s="149"/>
      <c r="N221" s="22"/>
      <c r="O221" s="22"/>
      <c r="P221" s="22"/>
      <c r="Q221" s="22"/>
      <c r="R221" s="22"/>
      <c r="S221" s="23"/>
      <c r="T221" s="18"/>
      <c r="U221" s="18"/>
      <c r="V221" s="18"/>
      <c r="W221" s="24"/>
      <c r="X221" s="66">
        <f t="shared" si="38"/>
        <v>0</v>
      </c>
      <c r="Y221" s="127"/>
      <c r="Z221" s="127"/>
    </row>
    <row r="222" spans="1:46" ht="15.5" customHeight="1" outlineLevel="1" x14ac:dyDescent="0.3">
      <c r="A222" s="198"/>
      <c r="B222" s="203"/>
      <c r="C222" s="161" t="s">
        <v>146</v>
      </c>
      <c r="D222" s="159" t="s">
        <v>17</v>
      </c>
      <c r="E222" s="169"/>
      <c r="F222" s="22"/>
      <c r="G222" s="22"/>
      <c r="H222" s="22"/>
      <c r="I222" s="22"/>
      <c r="J222" s="22"/>
      <c r="K222" s="22"/>
      <c r="L222" s="22"/>
      <c r="M222" s="149"/>
      <c r="N222" s="22"/>
      <c r="O222" s="22"/>
      <c r="P222" s="22"/>
      <c r="Q222" s="22"/>
      <c r="R222" s="22"/>
      <c r="S222" s="23"/>
      <c r="T222" s="18"/>
      <c r="U222" s="18"/>
      <c r="V222" s="18"/>
      <c r="W222" s="24"/>
      <c r="X222" s="66">
        <f t="shared" si="38"/>
        <v>0</v>
      </c>
      <c r="Y222" s="127"/>
      <c r="Z222" s="127"/>
    </row>
    <row r="223" spans="1:46" ht="15.5" customHeight="1" outlineLevel="1" x14ac:dyDescent="0.3">
      <c r="A223" s="198"/>
      <c r="B223" s="203"/>
      <c r="C223" s="161" t="s">
        <v>175</v>
      </c>
      <c r="D223" s="159" t="s">
        <v>17</v>
      </c>
      <c r="E223" s="169"/>
      <c r="F223" s="22"/>
      <c r="G223" s="22"/>
      <c r="H223" s="22"/>
      <c r="I223" s="22"/>
      <c r="J223" s="22"/>
      <c r="K223" s="22"/>
      <c r="L223" s="22"/>
      <c r="M223" s="149"/>
      <c r="N223" s="22"/>
      <c r="O223" s="22"/>
      <c r="P223" s="22"/>
      <c r="Q223" s="22"/>
      <c r="R223" s="22"/>
      <c r="S223" s="23"/>
      <c r="T223" s="18"/>
      <c r="U223" s="18"/>
      <c r="V223" s="18"/>
      <c r="W223" s="24"/>
      <c r="X223" s="66">
        <f t="shared" si="38"/>
        <v>0</v>
      </c>
      <c r="Y223" s="127"/>
      <c r="Z223" s="127"/>
    </row>
    <row r="224" spans="1:46" ht="15.5" customHeight="1" outlineLevel="1" x14ac:dyDescent="0.3">
      <c r="A224" s="198"/>
      <c r="B224" s="203"/>
      <c r="C224" s="161" t="s">
        <v>176</v>
      </c>
      <c r="D224" s="159" t="s">
        <v>17</v>
      </c>
      <c r="E224" s="169"/>
      <c r="F224" s="22"/>
      <c r="G224" s="22"/>
      <c r="H224" s="22"/>
      <c r="I224" s="22"/>
      <c r="J224" s="22"/>
      <c r="K224" s="22"/>
      <c r="L224" s="22"/>
      <c r="M224" s="149"/>
      <c r="N224" s="22"/>
      <c r="O224" s="22"/>
      <c r="P224" s="22"/>
      <c r="Q224" s="22"/>
      <c r="R224" s="22"/>
      <c r="S224" s="23"/>
      <c r="T224" s="18"/>
      <c r="U224" s="18"/>
      <c r="V224" s="18"/>
      <c r="W224" s="24"/>
      <c r="X224" s="66">
        <f t="shared" si="38"/>
        <v>0</v>
      </c>
      <c r="Y224" s="127"/>
      <c r="Z224" s="127"/>
    </row>
    <row r="225" spans="1:26" ht="15.5" customHeight="1" outlineLevel="1" x14ac:dyDescent="0.3">
      <c r="A225" s="198"/>
      <c r="B225" s="203"/>
      <c r="C225" s="161" t="s">
        <v>147</v>
      </c>
      <c r="D225" s="159" t="s">
        <v>17</v>
      </c>
      <c r="E225" s="169"/>
      <c r="F225" s="22"/>
      <c r="G225" s="22"/>
      <c r="H225" s="22"/>
      <c r="I225" s="22"/>
      <c r="J225" s="22"/>
      <c r="K225" s="22"/>
      <c r="L225" s="22"/>
      <c r="M225" s="149"/>
      <c r="N225" s="22"/>
      <c r="O225" s="22"/>
      <c r="P225" s="22"/>
      <c r="Q225" s="22"/>
      <c r="R225" s="22"/>
      <c r="S225" s="23"/>
      <c r="T225" s="18"/>
      <c r="U225" s="18"/>
      <c r="V225" s="18"/>
      <c r="W225" s="24"/>
      <c r="X225" s="66">
        <f t="shared" si="38"/>
        <v>0</v>
      </c>
      <c r="Y225" s="127"/>
      <c r="Z225" s="127"/>
    </row>
    <row r="226" spans="1:26" ht="15.5" customHeight="1" outlineLevel="1" x14ac:dyDescent="0.3">
      <c r="A226" s="198"/>
      <c r="B226" s="203"/>
      <c r="C226" s="161" t="s">
        <v>148</v>
      </c>
      <c r="D226" s="159" t="s">
        <v>17</v>
      </c>
      <c r="E226" s="169"/>
      <c r="F226" s="22"/>
      <c r="G226" s="22"/>
      <c r="H226" s="22"/>
      <c r="I226" s="22"/>
      <c r="J226" s="22"/>
      <c r="K226" s="22"/>
      <c r="L226" s="22"/>
      <c r="M226" s="149"/>
      <c r="N226" s="22"/>
      <c r="O226" s="22"/>
      <c r="P226" s="22"/>
      <c r="Q226" s="22"/>
      <c r="R226" s="22"/>
      <c r="S226" s="23"/>
      <c r="T226" s="18"/>
      <c r="U226" s="18"/>
      <c r="V226" s="18"/>
      <c r="W226" s="24"/>
      <c r="X226" s="66">
        <f t="shared" si="38"/>
        <v>0</v>
      </c>
      <c r="Y226" s="127"/>
      <c r="Z226" s="127"/>
    </row>
    <row r="227" spans="1:26" ht="15.5" customHeight="1" outlineLevel="1" x14ac:dyDescent="0.3">
      <c r="A227" s="198"/>
      <c r="B227" s="203"/>
      <c r="C227" s="161" t="s">
        <v>149</v>
      </c>
      <c r="D227" s="159" t="s">
        <v>17</v>
      </c>
      <c r="E227" s="169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3"/>
      <c r="T227" s="18"/>
      <c r="U227" s="18"/>
      <c r="V227" s="18"/>
      <c r="W227" s="24"/>
      <c r="X227" s="66">
        <f t="shared" si="38"/>
        <v>0</v>
      </c>
      <c r="Y227" s="127"/>
      <c r="Z227" s="127"/>
    </row>
    <row r="228" spans="1:26" ht="15.5" customHeight="1" outlineLevel="1" x14ac:dyDescent="0.3">
      <c r="A228" s="198"/>
      <c r="B228" s="203"/>
      <c r="C228" s="161" t="s">
        <v>177</v>
      </c>
      <c r="D228" s="159" t="s">
        <v>17</v>
      </c>
      <c r="E228" s="169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3"/>
      <c r="T228" s="18"/>
      <c r="U228" s="18"/>
      <c r="V228" s="18"/>
      <c r="W228" s="24"/>
      <c r="X228" s="66">
        <f t="shared" si="38"/>
        <v>0</v>
      </c>
      <c r="Y228" s="127"/>
      <c r="Z228" s="127"/>
    </row>
    <row r="229" spans="1:26" ht="15.5" customHeight="1" outlineLevel="1" x14ac:dyDescent="0.3">
      <c r="A229" s="198"/>
      <c r="B229" s="203"/>
      <c r="C229" s="170" t="s">
        <v>150</v>
      </c>
      <c r="D229" s="171" t="s">
        <v>17</v>
      </c>
      <c r="E229" s="172">
        <f t="shared" ref="E229:Q229" si="39">SUM(E216:E228)</f>
        <v>0</v>
      </c>
      <c r="F229" s="23">
        <f t="shared" si="39"/>
        <v>0</v>
      </c>
      <c r="G229" s="23">
        <f t="shared" si="39"/>
        <v>0</v>
      </c>
      <c r="H229" s="23">
        <f t="shared" si="39"/>
        <v>0</v>
      </c>
      <c r="I229" s="23">
        <f t="shared" si="39"/>
        <v>0</v>
      </c>
      <c r="J229" s="23">
        <f t="shared" si="39"/>
        <v>0</v>
      </c>
      <c r="K229" s="23">
        <f t="shared" si="39"/>
        <v>0</v>
      </c>
      <c r="L229" s="23">
        <f t="shared" si="39"/>
        <v>0</v>
      </c>
      <c r="M229" s="23">
        <f t="shared" si="39"/>
        <v>0</v>
      </c>
      <c r="N229" s="23">
        <f t="shared" si="39"/>
        <v>0</v>
      </c>
      <c r="O229" s="23">
        <f t="shared" si="39"/>
        <v>0</v>
      </c>
      <c r="P229" s="23">
        <f t="shared" si="39"/>
        <v>0</v>
      </c>
      <c r="Q229" s="23">
        <f t="shared" si="39"/>
        <v>0</v>
      </c>
      <c r="R229" s="23"/>
      <c r="S229" s="23"/>
      <c r="T229" s="23"/>
      <c r="U229" s="23"/>
      <c r="V229" s="23"/>
      <c r="W229" s="130"/>
      <c r="X229" s="66">
        <f t="shared" si="38"/>
        <v>0</v>
      </c>
      <c r="Y229" s="127"/>
      <c r="Z229" s="127"/>
    </row>
    <row r="230" spans="1:26" outlineLevel="1" x14ac:dyDescent="0.35">
      <c r="A230" s="198"/>
      <c r="C230" s="119"/>
      <c r="D230" s="125"/>
      <c r="E230" s="22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6"/>
      <c r="T230" s="117"/>
      <c r="U230" s="117"/>
      <c r="V230" s="117"/>
      <c r="W230" s="118"/>
      <c r="X230" s="126"/>
      <c r="Y230" s="127"/>
      <c r="Z230" s="127"/>
    </row>
    <row r="231" spans="1:26" ht="17.5" outlineLevel="1" x14ac:dyDescent="0.35">
      <c r="A231" s="198"/>
      <c r="C231" s="131" t="s">
        <v>151</v>
      </c>
      <c r="D231" s="125"/>
      <c r="E231" s="22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6"/>
      <c r="T231" s="117"/>
      <c r="U231" s="117"/>
      <c r="V231" s="117"/>
      <c r="W231" s="118"/>
      <c r="X231" s="126"/>
      <c r="Y231" s="127"/>
      <c r="Z231" s="127"/>
    </row>
    <row r="232" spans="1:26" ht="31.5" customHeight="1" outlineLevel="1" x14ac:dyDescent="0.35">
      <c r="A232" s="198"/>
      <c r="C232" s="132" t="s">
        <v>152</v>
      </c>
      <c r="D232" s="125" t="s">
        <v>153</v>
      </c>
      <c r="E232" s="133">
        <v>750</v>
      </c>
      <c r="F232" s="134">
        <f>$E232</f>
        <v>750</v>
      </c>
      <c r="G232" s="134">
        <f t="shared" ref="G232:P232" si="40">$E232</f>
        <v>750</v>
      </c>
      <c r="H232" s="134">
        <f t="shared" si="40"/>
        <v>750</v>
      </c>
      <c r="I232" s="134">
        <f t="shared" si="40"/>
        <v>750</v>
      </c>
      <c r="J232" s="134">
        <f t="shared" si="40"/>
        <v>750</v>
      </c>
      <c r="K232" s="134">
        <f t="shared" si="40"/>
        <v>750</v>
      </c>
      <c r="L232" s="134">
        <f t="shared" si="40"/>
        <v>750</v>
      </c>
      <c r="M232" s="134">
        <f t="shared" si="40"/>
        <v>750</v>
      </c>
      <c r="N232" s="134">
        <f t="shared" si="40"/>
        <v>750</v>
      </c>
      <c r="O232" s="134">
        <f>$E232</f>
        <v>750</v>
      </c>
      <c r="P232" s="134">
        <f t="shared" si="40"/>
        <v>750</v>
      </c>
      <c r="Q232" s="134"/>
      <c r="R232" s="134"/>
      <c r="S232" s="135"/>
      <c r="T232" s="136"/>
      <c r="U232" s="136"/>
      <c r="V232" s="136"/>
      <c r="W232" s="137"/>
      <c r="X232" s="126"/>
      <c r="Y232" s="127"/>
      <c r="Z232" s="127"/>
    </row>
    <row r="233" spans="1:26" ht="14" outlineLevel="1" x14ac:dyDescent="0.3">
      <c r="A233" s="198"/>
      <c r="B233" s="193" t="s">
        <v>154</v>
      </c>
      <c r="C233" s="59" t="s">
        <v>155</v>
      </c>
      <c r="D233" s="21"/>
      <c r="E233" s="22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6"/>
      <c r="T233" s="117"/>
      <c r="U233" s="117"/>
      <c r="V233" s="117"/>
      <c r="W233" s="118"/>
      <c r="X233" s="126"/>
      <c r="Y233" s="127"/>
      <c r="Z233" s="127"/>
    </row>
    <row r="234" spans="1:26" ht="14" outlineLevel="1" x14ac:dyDescent="0.3">
      <c r="A234" s="198"/>
      <c r="B234" s="193"/>
      <c r="C234" s="18" t="s">
        <v>58</v>
      </c>
      <c r="D234" s="21" t="s">
        <v>59</v>
      </c>
      <c r="E234" s="138">
        <f>IF(E42="",0,MAX(E34-E$232,E42))</f>
        <v>3358.6157453583101</v>
      </c>
      <c r="F234" s="138">
        <f t="shared" ref="F234:Q234" si="41">IF(F42="",0,MAX(F34-F$232,F42))</f>
        <v>3420.7424654313136</v>
      </c>
      <c r="G234" s="138">
        <f t="shared" si="41"/>
        <v>3250.6594371230567</v>
      </c>
      <c r="H234" s="138">
        <f t="shared" si="41"/>
        <v>3294.1746755714498</v>
      </c>
      <c r="I234" s="138">
        <f t="shared" si="41"/>
        <v>3036.8803183389336</v>
      </c>
      <c r="J234" s="138">
        <f t="shared" si="41"/>
        <v>3104.2202996163523</v>
      </c>
      <c r="K234" s="138">
        <f t="shared" si="41"/>
        <v>3301</v>
      </c>
      <c r="L234" s="138">
        <f t="shared" si="41"/>
        <v>3386</v>
      </c>
      <c r="M234" s="138">
        <f t="shared" si="41"/>
        <v>3282</v>
      </c>
      <c r="N234" s="138">
        <f t="shared" si="41"/>
        <v>3282</v>
      </c>
      <c r="O234" s="138">
        <f t="shared" si="41"/>
        <v>3157</v>
      </c>
      <c r="P234" s="138">
        <f t="shared" si="41"/>
        <v>3171</v>
      </c>
      <c r="Q234" s="138">
        <f t="shared" si="41"/>
        <v>0</v>
      </c>
      <c r="R234" s="138">
        <f>IF(R42="",0,MAX(R34-R$232,R42))</f>
        <v>0</v>
      </c>
      <c r="S234" s="120"/>
      <c r="T234" s="138"/>
      <c r="U234" s="138"/>
      <c r="V234" s="138"/>
      <c r="W234" s="139"/>
      <c r="X234" s="126"/>
      <c r="Y234" s="127"/>
      <c r="Z234" s="127"/>
    </row>
    <row r="235" spans="1:26" ht="14" outlineLevel="1" x14ac:dyDescent="0.3">
      <c r="A235" s="198"/>
      <c r="B235" s="193"/>
      <c r="C235" s="18" t="s">
        <v>60</v>
      </c>
      <c r="D235" s="21" t="s">
        <v>59</v>
      </c>
      <c r="E235" s="138">
        <f t="shared" ref="E235:Q235" si="42">E43</f>
        <v>4788.0941454081631</v>
      </c>
      <c r="F235" s="138">
        <f t="shared" si="42"/>
        <v>4783.5388681914137</v>
      </c>
      <c r="G235" s="138">
        <f t="shared" si="42"/>
        <v>4767.3412439242729</v>
      </c>
      <c r="H235" s="138">
        <f t="shared" si="42"/>
        <v>4764.5032358289409</v>
      </c>
      <c r="I235" s="138">
        <f t="shared" si="42"/>
        <v>0</v>
      </c>
      <c r="J235" s="138">
        <f t="shared" si="42"/>
        <v>4712.6006116095068</v>
      </c>
      <c r="K235" s="138">
        <f t="shared" si="42"/>
        <v>4844</v>
      </c>
      <c r="L235" s="138">
        <f t="shared" si="42"/>
        <v>0</v>
      </c>
      <c r="M235" s="138">
        <f t="shared" si="42"/>
        <v>0</v>
      </c>
      <c r="N235" s="138">
        <f t="shared" si="42"/>
        <v>0</v>
      </c>
      <c r="O235" s="138">
        <f t="shared" si="42"/>
        <v>4716</v>
      </c>
      <c r="P235" s="138">
        <f t="shared" si="42"/>
        <v>4728</v>
      </c>
      <c r="Q235" s="138">
        <f t="shared" si="42"/>
        <v>0</v>
      </c>
      <c r="R235" s="138">
        <f>R43</f>
        <v>0</v>
      </c>
      <c r="S235" s="120"/>
      <c r="T235" s="138"/>
      <c r="U235" s="138"/>
      <c r="V235" s="138"/>
      <c r="W235" s="139"/>
      <c r="X235" s="126"/>
      <c r="Y235" s="127"/>
      <c r="Z235" s="127"/>
    </row>
    <row r="236" spans="1:26" ht="14" outlineLevel="1" x14ac:dyDescent="0.3">
      <c r="A236" s="198"/>
      <c r="B236" s="193"/>
      <c r="C236" s="18" t="s">
        <v>61</v>
      </c>
      <c r="D236" s="21" t="s">
        <v>59</v>
      </c>
      <c r="E236" s="138">
        <f>IF(E44="",0,MAX(E36-300,E44))</f>
        <v>4089.0228502097971</v>
      </c>
      <c r="F236" s="138">
        <f t="shared" ref="F236:R236" si="43">IF(F44="",0,MAX(F36-300,F44))</f>
        <v>4106.2253913911863</v>
      </c>
      <c r="G236" s="138">
        <f t="shared" si="43"/>
        <v>4181</v>
      </c>
      <c r="H236" s="138">
        <f t="shared" si="43"/>
        <v>4109.9398269811099</v>
      </c>
      <c r="I236" s="138">
        <f t="shared" si="43"/>
        <v>3778.15</v>
      </c>
      <c r="J236" s="138">
        <f t="shared" si="43"/>
        <v>3827.2621724685591</v>
      </c>
      <c r="K236" s="138">
        <f t="shared" si="43"/>
        <v>0</v>
      </c>
      <c r="L236" s="138">
        <f t="shared" si="43"/>
        <v>0</v>
      </c>
      <c r="M236" s="138">
        <f t="shared" si="43"/>
        <v>0</v>
      </c>
      <c r="N236" s="138">
        <f t="shared" si="43"/>
        <v>0</v>
      </c>
      <c r="O236" s="138">
        <f t="shared" si="43"/>
        <v>3899</v>
      </c>
      <c r="P236" s="138">
        <f t="shared" si="43"/>
        <v>3950</v>
      </c>
      <c r="Q236" s="138">
        <f t="shared" si="43"/>
        <v>0</v>
      </c>
      <c r="R236" s="138">
        <f t="shared" si="43"/>
        <v>0</v>
      </c>
      <c r="S236" s="120"/>
      <c r="T236" s="138"/>
      <c r="U236" s="138"/>
      <c r="V236" s="138"/>
      <c r="W236" s="139"/>
      <c r="X236" s="126"/>
      <c r="Y236" s="127"/>
      <c r="Z236" s="127"/>
    </row>
    <row r="237" spans="1:26" ht="14" outlineLevel="1" x14ac:dyDescent="0.3">
      <c r="A237" s="198"/>
      <c r="B237" s="193"/>
      <c r="C237" s="18" t="s">
        <v>62</v>
      </c>
      <c r="D237" s="21" t="s">
        <v>59</v>
      </c>
      <c r="E237" s="138">
        <f t="shared" ref="E237:Q240" si="44">E37</f>
        <v>10776</v>
      </c>
      <c r="F237" s="138">
        <f t="shared" si="44"/>
        <v>10776</v>
      </c>
      <c r="G237" s="138">
        <f t="shared" si="44"/>
        <v>10335.994588704494</v>
      </c>
      <c r="H237" s="138">
        <f t="shared" si="44"/>
        <v>10321.345402448555</v>
      </c>
      <c r="I237" s="138">
        <f t="shared" si="44"/>
        <v>10082.829645174677</v>
      </c>
      <c r="J237" s="138">
        <f t="shared" si="44"/>
        <v>10162.284157745971</v>
      </c>
      <c r="K237" s="138">
        <f t="shared" si="44"/>
        <v>10756</v>
      </c>
      <c r="L237" s="138">
        <f t="shared" si="44"/>
        <v>10215</v>
      </c>
      <c r="M237" s="138">
        <f t="shared" si="44"/>
        <v>10094</v>
      </c>
      <c r="N237" s="138">
        <f t="shared" si="44"/>
        <v>10094</v>
      </c>
      <c r="O237" s="138">
        <f t="shared" si="44"/>
        <v>10369</v>
      </c>
      <c r="P237" s="138">
        <f t="shared" si="44"/>
        <v>10318</v>
      </c>
      <c r="Q237" s="138">
        <f t="shared" si="44"/>
        <v>0</v>
      </c>
      <c r="R237" s="138">
        <f>R37</f>
        <v>0</v>
      </c>
      <c r="S237" s="120"/>
      <c r="T237" s="138"/>
      <c r="U237" s="138"/>
      <c r="V237" s="138"/>
      <c r="W237" s="139"/>
      <c r="X237" s="126"/>
      <c r="Y237" s="127"/>
      <c r="Z237" s="127"/>
    </row>
    <row r="238" spans="1:26" ht="14" outlineLevel="1" x14ac:dyDescent="0.3">
      <c r="A238" s="198"/>
      <c r="B238" s="193"/>
      <c r="C238" s="18" t="s">
        <v>63</v>
      </c>
      <c r="D238" s="21" t="s">
        <v>59</v>
      </c>
      <c r="E238" s="138">
        <f t="shared" si="44"/>
        <v>11542.666666666666</v>
      </c>
      <c r="F238" s="138">
        <f t="shared" si="44"/>
        <v>11542.666666666666</v>
      </c>
      <c r="G238" s="138">
        <f t="shared" si="44"/>
        <v>10951.841738553418</v>
      </c>
      <c r="H238" s="138">
        <f t="shared" si="44"/>
        <v>10903.149950347568</v>
      </c>
      <c r="I238" s="138">
        <f t="shared" si="44"/>
        <v>10643.766317940044</v>
      </c>
      <c r="J238" s="138">
        <f t="shared" si="44"/>
        <v>10577.863842535851</v>
      </c>
      <c r="K238" s="138">
        <f t="shared" si="44"/>
        <v>10976</v>
      </c>
      <c r="L238" s="138">
        <f t="shared" si="44"/>
        <v>10655</v>
      </c>
      <c r="M238" s="138">
        <f t="shared" si="44"/>
        <v>10687</v>
      </c>
      <c r="N238" s="138">
        <f t="shared" si="44"/>
        <v>10687</v>
      </c>
      <c r="O238" s="138">
        <f t="shared" si="44"/>
        <v>10667</v>
      </c>
      <c r="P238" s="138">
        <f t="shared" si="44"/>
        <v>10707</v>
      </c>
      <c r="Q238" s="138">
        <f t="shared" si="44"/>
        <v>0</v>
      </c>
      <c r="R238" s="138">
        <f>R38</f>
        <v>0</v>
      </c>
      <c r="S238" s="120"/>
      <c r="T238" s="138"/>
      <c r="U238" s="138"/>
      <c r="V238" s="138"/>
      <c r="W238" s="139"/>
      <c r="X238" s="126"/>
      <c r="Y238" s="127"/>
      <c r="Z238" s="127"/>
    </row>
    <row r="239" spans="1:26" ht="14" outlineLevel="1" x14ac:dyDescent="0.3">
      <c r="A239" s="198"/>
      <c r="B239" s="193"/>
      <c r="C239" s="18" t="s">
        <v>64</v>
      </c>
      <c r="D239" s="21" t="s">
        <v>59</v>
      </c>
      <c r="E239" s="138">
        <f t="shared" si="44"/>
        <v>0</v>
      </c>
      <c r="F239" s="138">
        <f t="shared" si="44"/>
        <v>0</v>
      </c>
      <c r="G239" s="138">
        <f t="shared" si="44"/>
        <v>0</v>
      </c>
      <c r="H239" s="138">
        <f t="shared" si="44"/>
        <v>0</v>
      </c>
      <c r="I239" s="138">
        <f t="shared" si="44"/>
        <v>0</v>
      </c>
      <c r="J239" s="138">
        <f t="shared" si="44"/>
        <v>0</v>
      </c>
      <c r="K239" s="138">
        <f t="shared" si="44"/>
        <v>0</v>
      </c>
      <c r="L239" s="138">
        <f t="shared" si="44"/>
        <v>0</v>
      </c>
      <c r="M239" s="138">
        <f t="shared" si="44"/>
        <v>0</v>
      </c>
      <c r="N239" s="138">
        <f t="shared" si="44"/>
        <v>0</v>
      </c>
      <c r="O239" s="138">
        <f t="shared" si="44"/>
        <v>0</v>
      </c>
      <c r="P239" s="138">
        <f t="shared" si="44"/>
        <v>0</v>
      </c>
      <c r="Q239" s="138">
        <f t="shared" si="44"/>
        <v>0</v>
      </c>
      <c r="R239" s="138">
        <f>R39</f>
        <v>0</v>
      </c>
      <c r="S239" s="120"/>
      <c r="T239" s="138"/>
      <c r="U239" s="138"/>
      <c r="V239" s="138"/>
      <c r="W239" s="139"/>
      <c r="X239" s="126"/>
      <c r="Y239" s="127"/>
      <c r="Z239" s="127"/>
    </row>
    <row r="240" spans="1:26" ht="14" outlineLevel="1" x14ac:dyDescent="0.3">
      <c r="A240" s="198"/>
      <c r="B240" s="193"/>
      <c r="C240" s="18" t="s">
        <v>65</v>
      </c>
      <c r="D240" s="21" t="s">
        <v>59</v>
      </c>
      <c r="E240" s="138">
        <f t="shared" si="44"/>
        <v>0</v>
      </c>
      <c r="F240" s="138">
        <f t="shared" si="44"/>
        <v>0</v>
      </c>
      <c r="G240" s="138">
        <f t="shared" si="44"/>
        <v>0</v>
      </c>
      <c r="H240" s="138">
        <f t="shared" si="44"/>
        <v>0</v>
      </c>
      <c r="I240" s="138">
        <f t="shared" si="44"/>
        <v>0</v>
      </c>
      <c r="J240" s="138">
        <f t="shared" si="44"/>
        <v>0</v>
      </c>
      <c r="K240" s="138">
        <f t="shared" si="44"/>
        <v>0</v>
      </c>
      <c r="L240" s="138">
        <f t="shared" si="44"/>
        <v>0</v>
      </c>
      <c r="M240" s="138">
        <f t="shared" si="44"/>
        <v>0</v>
      </c>
      <c r="N240" s="138">
        <f t="shared" si="44"/>
        <v>0</v>
      </c>
      <c r="O240" s="138">
        <f t="shared" si="44"/>
        <v>0</v>
      </c>
      <c r="P240" s="138">
        <f t="shared" si="44"/>
        <v>0</v>
      </c>
      <c r="Q240" s="138">
        <f t="shared" si="44"/>
        <v>0</v>
      </c>
      <c r="R240" s="138">
        <f>R40</f>
        <v>0</v>
      </c>
      <c r="S240" s="120"/>
      <c r="T240" s="138"/>
      <c r="U240" s="138"/>
      <c r="V240" s="138"/>
      <c r="W240" s="139"/>
      <c r="X240" s="126"/>
      <c r="Y240" s="127"/>
      <c r="Z240" s="127"/>
    </row>
    <row r="241" spans="1:26" outlineLevel="1" x14ac:dyDescent="0.35">
      <c r="A241" s="198"/>
      <c r="C241" s="157"/>
      <c r="D241" s="125"/>
      <c r="E241" s="22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6"/>
      <c r="T241" s="117"/>
      <c r="U241" s="117"/>
      <c r="V241" s="117"/>
      <c r="W241" s="118"/>
      <c r="X241" s="126"/>
      <c r="Y241" s="127"/>
      <c r="Z241" s="127"/>
    </row>
    <row r="242" spans="1:26" ht="15.5" customHeight="1" outlineLevel="1" x14ac:dyDescent="0.3">
      <c r="A242" s="198"/>
      <c r="B242" s="193" t="s">
        <v>156</v>
      </c>
      <c r="C242" s="59" t="s">
        <v>171</v>
      </c>
      <c r="D242" s="21"/>
      <c r="E242" s="22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6"/>
      <c r="T242" s="117"/>
      <c r="U242" s="117"/>
      <c r="V242" s="117"/>
      <c r="W242" s="118"/>
      <c r="X242" s="126"/>
      <c r="Y242" s="127"/>
      <c r="Z242" s="127"/>
    </row>
    <row r="243" spans="1:26" ht="15.5" customHeight="1" outlineLevel="1" x14ac:dyDescent="0.3">
      <c r="A243" s="198"/>
      <c r="B243" s="193"/>
      <c r="C243" s="18" t="s">
        <v>178</v>
      </c>
      <c r="D243" s="21" t="s">
        <v>59</v>
      </c>
      <c r="E243" s="138">
        <f t="shared" ref="E243:K243" si="45">IFERROR(MAX((SUMPRODUCT(E234:E236,E52:E54)/SUM(E52:E54)-MIN(120,(SUMPRODUCT(E42:E44,E52:E54)/SUM(E52:E54)-E50))),E50),0)</f>
        <v>3425.9407154870933</v>
      </c>
      <c r="F243" s="138">
        <f t="shared" si="45"/>
        <v>3586.4902530488239</v>
      </c>
      <c r="G243" s="138">
        <f t="shared" si="45"/>
        <v>3275.3222675860648</v>
      </c>
      <c r="H243" s="138">
        <f t="shared" si="45"/>
        <v>3452.5963986466218</v>
      </c>
      <c r="I243" s="138">
        <f>IFERROR(MAX((SUMPRODUCT(I234:I236,I52:I54)/SUM(I52:I54)-MIN(120,(SUMPRODUCT(I42:I44,I52:I54)/SUM(I52:I54)-I50))),I50),0)</f>
        <v>3324.904033874087</v>
      </c>
      <c r="J243" s="138">
        <f t="shared" si="45"/>
        <v>3727.7166998941025</v>
      </c>
      <c r="K243" s="138">
        <f t="shared" si="45"/>
        <v>3325.0489158596124</v>
      </c>
      <c r="L243" s="138">
        <f>IFERROR(MAX((SUMPRODUCT(L234:L236,L52:L54)/SUM(L52:L54)-MIN(120,(SUMPRODUCT(L42:L44,L52:L54)/SUM(L52:L54)-L50))),L50),0)</f>
        <v>3307.9969999999998</v>
      </c>
      <c r="M243" s="138">
        <f t="shared" ref="M243:R243" si="46">IFERROR(MAX((SUMPRODUCT(M234:M236,M52:M54)/SUM(M52:M54)-MIN(120,(SUMPRODUCT(M42:M44,M52:M54)/SUM(M52:M54)-M50))),M50),0)</f>
        <v>3249.9</v>
      </c>
      <c r="N243" s="138">
        <f t="shared" si="46"/>
        <v>3227.91</v>
      </c>
      <c r="O243" s="138">
        <f t="shared" si="46"/>
        <v>3228.7534836126051</v>
      </c>
      <c r="P243" s="138">
        <f t="shared" si="46"/>
        <v>3521.1095270837127</v>
      </c>
      <c r="Q243" s="138">
        <f t="shared" si="46"/>
        <v>8809.8865550407118</v>
      </c>
      <c r="R243" s="138">
        <f t="shared" si="46"/>
        <v>8511.2612953334428</v>
      </c>
      <c r="S243" s="120"/>
      <c r="T243" s="138"/>
      <c r="U243" s="138"/>
      <c r="V243" s="138"/>
      <c r="W243" s="139"/>
      <c r="X243" s="126"/>
      <c r="Y243" s="127"/>
      <c r="Z243" s="127"/>
    </row>
    <row r="244" spans="1:26" ht="14" outlineLevel="1" x14ac:dyDescent="0.3">
      <c r="A244" s="198"/>
      <c r="B244" s="193" t="s">
        <v>157</v>
      </c>
      <c r="C244" s="16" t="s">
        <v>75</v>
      </c>
      <c r="D244" s="21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3"/>
      <c r="T244" s="22"/>
      <c r="U244" s="22"/>
      <c r="V244" s="22"/>
      <c r="W244" s="60"/>
      <c r="X244" s="126"/>
      <c r="Y244" s="127"/>
      <c r="Z244" s="127"/>
    </row>
    <row r="245" spans="1:26" ht="14" outlineLevel="1" x14ac:dyDescent="0.3">
      <c r="A245" s="198"/>
      <c r="B245" s="193"/>
      <c r="C245" s="18" t="s">
        <v>58</v>
      </c>
      <c r="D245" s="21" t="s">
        <v>76</v>
      </c>
      <c r="E245" s="140">
        <f>(E$252-SUM(E$248:E$251))*E68/SUM(E$68:E$70)</f>
        <v>1673163.4634950624</v>
      </c>
      <c r="F245" s="140">
        <f t="shared" ref="F245:P245" si="47">(F$252-SUM(F$248:F$251))*F68/SUM(F$68:F$70)</f>
        <v>10233968.909378964</v>
      </c>
      <c r="G245" s="140">
        <f t="shared" si="47"/>
        <v>20342162.02536555</v>
      </c>
      <c r="H245" s="140">
        <f t="shared" si="47"/>
        <v>12224684.438352708</v>
      </c>
      <c r="I245" s="140">
        <f t="shared" si="47"/>
        <v>1440900.6130651098</v>
      </c>
      <c r="J245" s="140">
        <f t="shared" si="47"/>
        <v>1272964.1690243944</v>
      </c>
      <c r="K245" s="140">
        <f>(K$252-SUM(K$248:K$251))*K68/SUM(K$68:K$70)</f>
        <v>6289456.830208567</v>
      </c>
      <c r="L245" s="140">
        <f t="shared" si="47"/>
        <v>7444765.5123621142</v>
      </c>
      <c r="M245" s="140">
        <f t="shared" si="47"/>
        <v>6778347.3461226672</v>
      </c>
      <c r="N245" s="140">
        <f t="shared" si="47"/>
        <v>2748191.8316021273</v>
      </c>
      <c r="O245" s="140">
        <f t="shared" si="47"/>
        <v>9222992.2874347661</v>
      </c>
      <c r="P245" s="140">
        <f t="shared" si="47"/>
        <v>4052651.1984315664</v>
      </c>
      <c r="Q245" s="140">
        <f t="shared" ref="Q245:R247" si="48">(Q$252-SUM(Q$248:Q$251))*Q68/SUM(Q$68:Q$70)</f>
        <v>934672.89999999991</v>
      </c>
      <c r="R245" s="140">
        <f t="shared" si="48"/>
        <v>2378739.9899999998</v>
      </c>
      <c r="S245" s="120"/>
      <c r="T245" s="138"/>
      <c r="U245" s="138"/>
      <c r="V245" s="138"/>
      <c r="W245" s="139"/>
      <c r="X245" s="126"/>
      <c r="Y245" s="127"/>
      <c r="Z245" s="127"/>
    </row>
    <row r="246" spans="1:26" ht="14" outlineLevel="1" x14ac:dyDescent="0.3">
      <c r="A246" s="198"/>
      <c r="B246" s="193"/>
      <c r="C246" s="18" t="s">
        <v>60</v>
      </c>
      <c r="D246" s="21" t="s">
        <v>76</v>
      </c>
      <c r="E246" s="140">
        <f>(E$252-SUM(E$248:E$251))*E69/SUM(E$68:E$70)</f>
        <v>206717.36087444334</v>
      </c>
      <c r="F246" s="140">
        <f t="shared" ref="F246:P246" si="49">(F$252-SUM(F$248:F$251))*F69/SUM(F$68:F$70)</f>
        <v>1797974.8366784994</v>
      </c>
      <c r="G246" s="140">
        <f t="shared" si="49"/>
        <v>2079889.2338772598</v>
      </c>
      <c r="H246" s="140">
        <f t="shared" si="49"/>
        <v>2259937.6997909271</v>
      </c>
      <c r="I246" s="140">
        <f t="shared" si="49"/>
        <v>0</v>
      </c>
      <c r="J246" s="140">
        <f t="shared" si="49"/>
        <v>1610677.2660640883</v>
      </c>
      <c r="K246" s="140">
        <f t="shared" si="49"/>
        <v>647620.52655620745</v>
      </c>
      <c r="L246" s="140">
        <f t="shared" si="49"/>
        <v>0</v>
      </c>
      <c r="M246" s="140">
        <f t="shared" si="49"/>
        <v>0</v>
      </c>
      <c r="N246" s="140">
        <f t="shared" si="49"/>
        <v>0</v>
      </c>
      <c r="O246" s="140">
        <f t="shared" si="49"/>
        <v>728712.44460132462</v>
      </c>
      <c r="P246" s="140">
        <f t="shared" si="49"/>
        <v>821853.88699348783</v>
      </c>
      <c r="Q246" s="140">
        <f t="shared" si="48"/>
        <v>0</v>
      </c>
      <c r="R246" s="140">
        <f t="shared" si="48"/>
        <v>0</v>
      </c>
      <c r="S246" s="120"/>
      <c r="T246" s="138"/>
      <c r="U246" s="138"/>
      <c r="V246" s="138"/>
      <c r="W246" s="139"/>
      <c r="X246" s="126"/>
      <c r="Y246" s="127"/>
      <c r="Z246" s="127"/>
    </row>
    <row r="247" spans="1:26" ht="14" outlineLevel="1" x14ac:dyDescent="0.3">
      <c r="A247" s="198"/>
      <c r="B247" s="193"/>
      <c r="C247" s="18" t="s">
        <v>61</v>
      </c>
      <c r="D247" s="21" t="s">
        <v>76</v>
      </c>
      <c r="E247" s="140">
        <f>(E$252-SUM(E$248:E$251))*E70/SUM(E$68:E$70)</f>
        <v>104313.16621064703</v>
      </c>
      <c r="F247" s="140">
        <f t="shared" ref="F247:P247" si="50">(F$252-SUM(F$248:F$251))*F70/SUM(F$68:F$70)</f>
        <v>2471205.485191992</v>
      </c>
      <c r="G247" s="140">
        <f t="shared" si="50"/>
        <v>113414.48928631582</v>
      </c>
      <c r="H247" s="140">
        <f t="shared" si="50"/>
        <v>1321282.5763778843</v>
      </c>
      <c r="I247" s="140">
        <f t="shared" si="50"/>
        <v>1764227.272409254</v>
      </c>
      <c r="J247" s="140">
        <f t="shared" si="50"/>
        <v>21834020.788701985</v>
      </c>
      <c r="K247" s="140">
        <f t="shared" si="50"/>
        <v>0</v>
      </c>
      <c r="L247" s="140">
        <f t="shared" si="50"/>
        <v>0</v>
      </c>
      <c r="M247" s="140">
        <f t="shared" si="50"/>
        <v>0</v>
      </c>
      <c r="N247" s="140">
        <f t="shared" si="50"/>
        <v>0</v>
      </c>
      <c r="O247" s="140">
        <f t="shared" si="50"/>
        <v>1403391.6183393479</v>
      </c>
      <c r="P247" s="140">
        <f t="shared" si="50"/>
        <v>3275998.6699289018</v>
      </c>
      <c r="Q247" s="140">
        <f t="shared" si="48"/>
        <v>0</v>
      </c>
      <c r="R247" s="140">
        <f t="shared" si="48"/>
        <v>0</v>
      </c>
      <c r="S247" s="120"/>
      <c r="T247" s="138"/>
      <c r="U247" s="138"/>
      <c r="V247" s="138"/>
      <c r="W247" s="139"/>
      <c r="X247" s="126"/>
      <c r="Y247" s="127"/>
      <c r="Z247" s="127"/>
    </row>
    <row r="248" spans="1:26" ht="14" outlineLevel="1" x14ac:dyDescent="0.3">
      <c r="A248" s="198"/>
      <c r="B248" s="193"/>
      <c r="C248" s="18" t="s">
        <v>62</v>
      </c>
      <c r="D248" s="21" t="s">
        <v>76</v>
      </c>
      <c r="E248" s="140">
        <f>E257*E237/1000*0.933</f>
        <v>5506.4192608434523</v>
      </c>
      <c r="F248" s="140">
        <f t="shared" ref="F248:P248" si="51">F257*F237/1000*0.933</f>
        <v>24811.749053657506</v>
      </c>
      <c r="G248" s="140">
        <f t="shared" si="51"/>
        <v>68922.277199165197</v>
      </c>
      <c r="H248" s="140">
        <f t="shared" si="51"/>
        <v>25436.273614121412</v>
      </c>
      <c r="I248" s="140">
        <f t="shared" si="51"/>
        <v>33532.428357788216</v>
      </c>
      <c r="J248" s="140">
        <f t="shared" si="51"/>
        <v>46343.992021649596</v>
      </c>
      <c r="K248" s="140">
        <f>K257*K237/1000*0.933</f>
        <v>22669.430066463472</v>
      </c>
      <c r="L248" s="140">
        <f t="shared" si="51"/>
        <v>13043.181578229756</v>
      </c>
      <c r="M248" s="140">
        <f t="shared" si="51"/>
        <v>12083.393730780555</v>
      </c>
      <c r="N248" s="140">
        <f t="shared" si="51"/>
        <v>4734.9344004003897</v>
      </c>
      <c r="O248" s="140">
        <f t="shared" si="51"/>
        <v>47451.300121552311</v>
      </c>
      <c r="P248" s="140">
        <f t="shared" si="51"/>
        <v>13857.032770752665</v>
      </c>
      <c r="Q248" s="140">
        <f>Q257*Q237/1000*0.933</f>
        <v>0</v>
      </c>
      <c r="R248" s="140">
        <f>R257*R237/1000*0.933</f>
        <v>0</v>
      </c>
      <c r="S248" s="120"/>
      <c r="T248" s="138"/>
      <c r="U248" s="138"/>
      <c r="V248" s="138"/>
      <c r="W248" s="139"/>
      <c r="X248" s="126"/>
      <c r="Y248" s="127"/>
      <c r="Z248" s="127"/>
    </row>
    <row r="249" spans="1:26" ht="14" outlineLevel="1" x14ac:dyDescent="0.3">
      <c r="A249" s="198"/>
      <c r="B249" s="193"/>
      <c r="C249" s="18" t="s">
        <v>63</v>
      </c>
      <c r="D249" s="21" t="s">
        <v>76</v>
      </c>
      <c r="E249" s="140">
        <f>E258*E238/1000*0.853</f>
        <v>4470.5521590035605</v>
      </c>
      <c r="F249" s="140">
        <f t="shared" ref="F249:P249" si="52">F258*F238/1000*0.853</f>
        <v>5827.7696968898572</v>
      </c>
      <c r="G249" s="140">
        <f t="shared" si="52"/>
        <v>11833.79827170727</v>
      </c>
      <c r="H249" s="140">
        <f t="shared" si="52"/>
        <v>6443.8868643592923</v>
      </c>
      <c r="I249" s="140">
        <f t="shared" si="52"/>
        <v>1296.6124178484779</v>
      </c>
      <c r="J249" s="140">
        <f t="shared" si="52"/>
        <v>6008.6841878801588</v>
      </c>
      <c r="K249" s="140">
        <f t="shared" si="52"/>
        <v>2519.4371687617131</v>
      </c>
      <c r="L249" s="140">
        <f t="shared" si="52"/>
        <v>1511.2760596571759</v>
      </c>
      <c r="M249" s="140">
        <f t="shared" si="52"/>
        <v>1042.6101465519755</v>
      </c>
      <c r="N249" s="140">
        <f t="shared" si="52"/>
        <v>581.56399747240948</v>
      </c>
      <c r="O249" s="140">
        <f t="shared" si="52"/>
        <v>2720.8695030101321</v>
      </c>
      <c r="P249" s="140">
        <f t="shared" si="52"/>
        <v>2556.4618752930201</v>
      </c>
      <c r="Q249" s="140">
        <f>Q258*Q238/1000*0.853</f>
        <v>0</v>
      </c>
      <c r="R249" s="140">
        <f>R258*R238/1000*0.853</f>
        <v>0</v>
      </c>
      <c r="S249" s="120"/>
      <c r="T249" s="138"/>
      <c r="U249" s="138"/>
      <c r="V249" s="138"/>
      <c r="W249" s="139"/>
      <c r="X249" s="126"/>
      <c r="Y249" s="127"/>
      <c r="Z249" s="127"/>
    </row>
    <row r="250" spans="1:26" ht="14" outlineLevel="1" x14ac:dyDescent="0.3">
      <c r="A250" s="198"/>
      <c r="B250" s="193"/>
      <c r="C250" s="18" t="s">
        <v>64</v>
      </c>
      <c r="D250" s="21" t="s">
        <v>76</v>
      </c>
      <c r="E250" s="140">
        <f>E259*E239/1000</f>
        <v>0</v>
      </c>
      <c r="F250" s="140">
        <f t="shared" ref="F250:P251" si="53">F259*F239/1000</f>
        <v>0</v>
      </c>
      <c r="G250" s="140">
        <f t="shared" si="53"/>
        <v>0</v>
      </c>
      <c r="H250" s="140">
        <f t="shared" si="53"/>
        <v>0</v>
      </c>
      <c r="I250" s="140">
        <f t="shared" si="53"/>
        <v>0</v>
      </c>
      <c r="J250" s="140">
        <f t="shared" si="53"/>
        <v>0</v>
      </c>
      <c r="K250" s="140">
        <f t="shared" si="53"/>
        <v>0</v>
      </c>
      <c r="L250" s="140">
        <f t="shared" si="53"/>
        <v>0</v>
      </c>
      <c r="M250" s="140">
        <f t="shared" si="53"/>
        <v>0</v>
      </c>
      <c r="N250" s="140">
        <f t="shared" si="53"/>
        <v>0</v>
      </c>
      <c r="O250" s="140">
        <f t="shared" si="53"/>
        <v>0</v>
      </c>
      <c r="P250" s="140">
        <f t="shared" si="53"/>
        <v>0</v>
      </c>
      <c r="Q250" s="140">
        <f>Q259*Q239/1000</f>
        <v>0</v>
      </c>
      <c r="R250" s="140">
        <f>R259*R239/1000</f>
        <v>0</v>
      </c>
      <c r="S250" s="120"/>
      <c r="T250" s="138"/>
      <c r="U250" s="138"/>
      <c r="V250" s="138"/>
      <c r="W250" s="139"/>
      <c r="X250" s="126"/>
      <c r="Y250" s="127"/>
      <c r="Z250" s="127"/>
    </row>
    <row r="251" spans="1:26" ht="14" outlineLevel="1" x14ac:dyDescent="0.3">
      <c r="A251" s="198"/>
      <c r="B251" s="193"/>
      <c r="C251" s="18" t="s">
        <v>65</v>
      </c>
      <c r="D251" s="21" t="s">
        <v>76</v>
      </c>
      <c r="E251" s="140">
        <f>E260*E240/1000</f>
        <v>0</v>
      </c>
      <c r="F251" s="140">
        <f t="shared" si="53"/>
        <v>0</v>
      </c>
      <c r="G251" s="140">
        <f t="shared" si="53"/>
        <v>0</v>
      </c>
      <c r="H251" s="140">
        <f t="shared" si="53"/>
        <v>0</v>
      </c>
      <c r="I251" s="140">
        <f t="shared" si="53"/>
        <v>0</v>
      </c>
      <c r="J251" s="140">
        <f t="shared" si="53"/>
        <v>0</v>
      </c>
      <c r="K251" s="140">
        <f t="shared" si="53"/>
        <v>0</v>
      </c>
      <c r="L251" s="140">
        <f t="shared" si="53"/>
        <v>0</v>
      </c>
      <c r="M251" s="140">
        <f t="shared" si="53"/>
        <v>0</v>
      </c>
      <c r="N251" s="140">
        <f t="shared" si="53"/>
        <v>0</v>
      </c>
      <c r="O251" s="140">
        <f t="shared" si="53"/>
        <v>0</v>
      </c>
      <c r="P251" s="140">
        <f t="shared" si="53"/>
        <v>0</v>
      </c>
      <c r="Q251" s="140">
        <f>Q260*Q240/1000</f>
        <v>0</v>
      </c>
      <c r="R251" s="140">
        <f>R260*R240/1000</f>
        <v>0</v>
      </c>
      <c r="S251" s="120"/>
      <c r="T251" s="138"/>
      <c r="U251" s="138"/>
      <c r="V251" s="138"/>
      <c r="W251" s="139"/>
      <c r="X251" s="126"/>
      <c r="Y251" s="127"/>
      <c r="Z251" s="127"/>
    </row>
    <row r="252" spans="1:26" s="2" customFormat="1" ht="14" outlineLevel="1" x14ac:dyDescent="0.3">
      <c r="A252" s="198"/>
      <c r="B252" s="74"/>
      <c r="C252" s="59" t="s">
        <v>77</v>
      </c>
      <c r="D252" s="106" t="s">
        <v>76</v>
      </c>
      <c r="E252" s="141">
        <f>E22*E16</f>
        <v>1994170.9619999998</v>
      </c>
      <c r="F252" s="141">
        <f t="shared" ref="F252:R252" si="54">F22*F16</f>
        <v>14533788.750000004</v>
      </c>
      <c r="G252" s="141">
        <f t="shared" si="54"/>
        <v>22616221.823999997</v>
      </c>
      <c r="H252" s="141">
        <f t="shared" si="54"/>
        <v>15837784.875</v>
      </c>
      <c r="I252" s="141">
        <f>I22*I16</f>
        <v>3239956.92625</v>
      </c>
      <c r="J252" s="141">
        <f>J22*J16</f>
        <v>24770014.899999999</v>
      </c>
      <c r="K252" s="141">
        <f t="shared" si="54"/>
        <v>6962266.2240000004</v>
      </c>
      <c r="L252" s="141">
        <f t="shared" si="54"/>
        <v>7459319.9700000007</v>
      </c>
      <c r="M252" s="141">
        <f t="shared" si="54"/>
        <v>6791473.3499999996</v>
      </c>
      <c r="N252" s="141">
        <f t="shared" si="54"/>
        <v>2753508.33</v>
      </c>
      <c r="O252" s="141">
        <f t="shared" si="54"/>
        <v>11405268.520000001</v>
      </c>
      <c r="P252" s="141">
        <f t="shared" si="54"/>
        <v>8166917.2500000009</v>
      </c>
      <c r="Q252" s="141">
        <f>Q22*Q16</f>
        <v>934672.89999999991</v>
      </c>
      <c r="R252" s="141">
        <f t="shared" si="54"/>
        <v>2378739.9899999998</v>
      </c>
      <c r="S252" s="120"/>
      <c r="T252" s="141"/>
      <c r="U252" s="141"/>
      <c r="V252" s="141"/>
      <c r="W252" s="141"/>
      <c r="X252" s="126"/>
      <c r="Y252" s="142"/>
      <c r="Z252" s="142"/>
    </row>
    <row r="253" spans="1:26" ht="14" customHeight="1" outlineLevel="1" x14ac:dyDescent="0.3">
      <c r="A253" s="198"/>
      <c r="B253" s="193" t="s">
        <v>158</v>
      </c>
      <c r="C253" s="59" t="s">
        <v>68</v>
      </c>
      <c r="D253" s="21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3"/>
      <c r="T253" s="22"/>
      <c r="U253" s="22"/>
      <c r="V253" s="22"/>
      <c r="W253" s="60"/>
      <c r="X253" s="126"/>
      <c r="Y253" s="127"/>
      <c r="Z253" s="127"/>
    </row>
    <row r="254" spans="1:26" ht="14" outlineLevel="1" x14ac:dyDescent="0.3">
      <c r="A254" s="198"/>
      <c r="B254" s="193"/>
      <c r="C254" s="18" t="s">
        <v>58</v>
      </c>
      <c r="D254" s="21" t="s">
        <v>69</v>
      </c>
      <c r="E254" s="140">
        <f>IFERROR(E245/E$243*1000,0)</f>
        <v>488380.74048726656</v>
      </c>
      <c r="F254" s="140">
        <f t="shared" ref="F254:P254" si="55">IFERROR(F245/F$243*1000,0)</f>
        <v>2853477.4075237522</v>
      </c>
      <c r="G254" s="140">
        <f t="shared" si="55"/>
        <v>6210736.0325058531</v>
      </c>
      <c r="H254" s="140">
        <f t="shared" si="55"/>
        <v>3540722.1194880018</v>
      </c>
      <c r="I254" s="140">
        <f>IFERROR(I245/I$243*1000,0)</f>
        <v>433366.0756476667</v>
      </c>
      <c r="J254" s="140">
        <f t="shared" si="55"/>
        <v>341486.29617174418</v>
      </c>
      <c r="K254" s="140">
        <f>IFERROR(K245/K$243*1000,0)</f>
        <v>1891538.1365397379</v>
      </c>
      <c r="L254" s="140">
        <f t="shared" si="55"/>
        <v>2250535.750897632</v>
      </c>
      <c r="M254" s="140">
        <f t="shared" si="55"/>
        <v>2085709.5129458343</v>
      </c>
      <c r="N254" s="140">
        <f t="shared" si="55"/>
        <v>851384.28010760131</v>
      </c>
      <c r="O254" s="140">
        <f t="shared" si="55"/>
        <v>2856517.9516632827</v>
      </c>
      <c r="P254" s="140">
        <f t="shared" si="55"/>
        <v>1150958.5735005785</v>
      </c>
      <c r="Q254" s="140">
        <f>IFERROR(Q245/Q$243*1000,0)</f>
        <v>106093.63629832582</v>
      </c>
      <c r="R254" s="140">
        <f>IFERROR(R245/R$243*1000,0)</f>
        <v>279481.49016459129</v>
      </c>
      <c r="S254" s="141">
        <f>SUM(Q254:R254)</f>
        <v>385575.12646291708</v>
      </c>
      <c r="T254" s="140"/>
      <c r="U254" s="140"/>
      <c r="V254" s="140"/>
      <c r="W254" s="168"/>
      <c r="X254" s="66">
        <f t="shared" ref="X254:X260" si="56">SUM(E254:P254,S254:W254)</f>
        <v>25340388.003941868</v>
      </c>
      <c r="Y254" s="127"/>
      <c r="Z254" s="127"/>
    </row>
    <row r="255" spans="1:26" ht="14" outlineLevel="1" x14ac:dyDescent="0.3">
      <c r="A255" s="198"/>
      <c r="B255" s="193"/>
      <c r="C255" s="18" t="s">
        <v>60</v>
      </c>
      <c r="D255" s="21" t="s">
        <v>69</v>
      </c>
      <c r="E255" s="140">
        <f t="shared" ref="E255:Q256" si="57">IFERROR(E246/E$243*1000,0)</f>
        <v>60338.861072513537</v>
      </c>
      <c r="F255" s="140">
        <f t="shared" si="57"/>
        <v>501318.75728647714</v>
      </c>
      <c r="G255" s="140">
        <f t="shared" si="57"/>
        <v>635018.19483862654</v>
      </c>
      <c r="H255" s="140">
        <f t="shared" si="57"/>
        <v>654561.79606651864</v>
      </c>
      <c r="I255" s="140">
        <f t="shared" si="57"/>
        <v>0</v>
      </c>
      <c r="J255" s="140">
        <f t="shared" si="57"/>
        <v>432081.45782909001</v>
      </c>
      <c r="K255" s="140">
        <f t="shared" si="57"/>
        <v>194770.22532427331</v>
      </c>
      <c r="L255" s="140">
        <f t="shared" si="57"/>
        <v>0</v>
      </c>
      <c r="M255" s="140">
        <f t="shared" si="57"/>
        <v>0</v>
      </c>
      <c r="N255" s="140">
        <f t="shared" si="57"/>
        <v>0</v>
      </c>
      <c r="O255" s="140">
        <f t="shared" si="57"/>
        <v>225694.66770996057</v>
      </c>
      <c r="P255" s="140">
        <f t="shared" si="57"/>
        <v>233407.64627511363</v>
      </c>
      <c r="Q255" s="140">
        <f t="shared" si="57"/>
        <v>0</v>
      </c>
      <c r="R255" s="140">
        <f>IFERROR(R246/R$243*1000,0)</f>
        <v>0</v>
      </c>
      <c r="S255" s="141">
        <f>SUM(Q255:R255)</f>
        <v>0</v>
      </c>
      <c r="T255" s="140"/>
      <c r="U255" s="140"/>
      <c r="V255" s="140"/>
      <c r="W255" s="168"/>
      <c r="X255" s="66">
        <f t="shared" si="56"/>
        <v>2937191.6064025732</v>
      </c>
      <c r="Y255" s="127"/>
      <c r="Z255" s="127"/>
    </row>
    <row r="256" spans="1:26" ht="14" outlineLevel="1" x14ac:dyDescent="0.3">
      <c r="A256" s="198"/>
      <c r="B256" s="193"/>
      <c r="C256" s="18" t="s">
        <v>61</v>
      </c>
      <c r="D256" s="21" t="s">
        <v>69</v>
      </c>
      <c r="E256" s="140">
        <f t="shared" si="57"/>
        <v>30448.035991719138</v>
      </c>
      <c r="F256" s="140">
        <f t="shared" si="57"/>
        <v>689031.7025373918</v>
      </c>
      <c r="G256" s="140">
        <f t="shared" si="57"/>
        <v>34626.971033877249</v>
      </c>
      <c r="H256" s="140">
        <f t="shared" si="57"/>
        <v>382692.45049777953</v>
      </c>
      <c r="I256" s="140">
        <f t="shared" si="57"/>
        <v>530609.98285524198</v>
      </c>
      <c r="J256" s="140">
        <f t="shared" si="57"/>
        <v>5857210.337181001</v>
      </c>
      <c r="K256" s="140">
        <f t="shared" si="57"/>
        <v>0</v>
      </c>
      <c r="L256" s="140">
        <f t="shared" si="57"/>
        <v>0</v>
      </c>
      <c r="M256" s="140">
        <f t="shared" si="57"/>
        <v>0</v>
      </c>
      <c r="N256" s="140">
        <f t="shared" si="57"/>
        <v>0</v>
      </c>
      <c r="O256" s="140">
        <f t="shared" si="57"/>
        <v>434654.31023526558</v>
      </c>
      <c r="P256" s="140">
        <f t="shared" si="57"/>
        <v>930388.17586631025</v>
      </c>
      <c r="Q256" s="140">
        <f t="shared" si="57"/>
        <v>0</v>
      </c>
      <c r="R256" s="140">
        <f>IFERROR(R247/R$243*1000,0)</f>
        <v>0</v>
      </c>
      <c r="S256" s="141">
        <f>SUM(Q256:R256)</f>
        <v>0</v>
      </c>
      <c r="T256" s="140"/>
      <c r="U256" s="140"/>
      <c r="V256" s="140"/>
      <c r="W256" s="168"/>
      <c r="X256" s="66">
        <f t="shared" si="56"/>
        <v>8889661.9661985859</v>
      </c>
      <c r="Y256" s="127"/>
      <c r="Z256" s="127"/>
    </row>
    <row r="257" spans="1:26" ht="14" outlineLevel="1" x14ac:dyDescent="0.3">
      <c r="A257" s="198"/>
      <c r="B257" s="193"/>
      <c r="C257" s="18" t="s">
        <v>62</v>
      </c>
      <c r="D257" s="21" t="s">
        <v>69</v>
      </c>
      <c r="E257" s="138">
        <f>E$22*E265</f>
        <v>547.68399436756488</v>
      </c>
      <c r="F257" s="140">
        <f t="shared" ref="F257:S260" si="58">F$22*F265</f>
        <v>2467.8465596663045</v>
      </c>
      <c r="G257" s="140">
        <f t="shared" si="58"/>
        <v>7147.0315805505415</v>
      </c>
      <c r="H257" s="140">
        <f t="shared" si="58"/>
        <v>2641.4082644449031</v>
      </c>
      <c r="I257" s="140">
        <f t="shared" si="58"/>
        <v>3564.5189839854925</v>
      </c>
      <c r="J257" s="140">
        <f t="shared" si="58"/>
        <v>4887.8791816035464</v>
      </c>
      <c r="K257" s="140">
        <f>K$22*K265</f>
        <v>2258.9580417603329</v>
      </c>
      <c r="L257" s="140">
        <f t="shared" si="58"/>
        <v>1368.5590016394312</v>
      </c>
      <c r="M257" s="140">
        <f t="shared" si="58"/>
        <v>1283.0511870921966</v>
      </c>
      <c r="N257" s="140">
        <f t="shared" si="58"/>
        <v>502.76961411609648</v>
      </c>
      <c r="O257" s="140">
        <f t="shared" si="58"/>
        <v>4904.8936805874291</v>
      </c>
      <c r="P257" s="140">
        <f>P$22*P265</f>
        <v>1439.4383752877845</v>
      </c>
      <c r="Q257" s="140">
        <f t="shared" si="58"/>
        <v>0</v>
      </c>
      <c r="R257" s="140">
        <f t="shared" si="58"/>
        <v>0</v>
      </c>
      <c r="S257" s="140">
        <f t="shared" si="58"/>
        <v>0</v>
      </c>
      <c r="T257" s="140"/>
      <c r="U257" s="140"/>
      <c r="V257" s="140"/>
      <c r="W257" s="140"/>
      <c r="X257" s="66">
        <f t="shared" si="56"/>
        <v>33014.038465101621</v>
      </c>
      <c r="Y257" s="127"/>
      <c r="Z257" s="127"/>
    </row>
    <row r="258" spans="1:26" ht="14" outlineLevel="1" x14ac:dyDescent="0.3">
      <c r="A258" s="198"/>
      <c r="B258" s="193"/>
      <c r="C258" s="18" t="s">
        <v>63</v>
      </c>
      <c r="D258" s="21" t="s">
        <v>69</v>
      </c>
      <c r="E258" s="138">
        <f>E$22*E266</f>
        <v>454.05240563243495</v>
      </c>
      <c r="F258" s="140">
        <f t="shared" si="58"/>
        <v>591.89844033369627</v>
      </c>
      <c r="G258" s="140">
        <f t="shared" si="58"/>
        <v>1266.7414194494577</v>
      </c>
      <c r="H258" s="140">
        <f t="shared" si="58"/>
        <v>692.86223555509707</v>
      </c>
      <c r="I258" s="140">
        <f t="shared" si="58"/>
        <v>142.81236601450826</v>
      </c>
      <c r="J258" s="140">
        <f t="shared" si="58"/>
        <v>665.93581839645367</v>
      </c>
      <c r="K258" s="140">
        <f t="shared" si="58"/>
        <v>269.09795823966704</v>
      </c>
      <c r="L258" s="140">
        <f t="shared" si="58"/>
        <v>166.28049836056869</v>
      </c>
      <c r="M258" s="140">
        <f t="shared" si="58"/>
        <v>114.37131290780316</v>
      </c>
      <c r="N258" s="140">
        <f t="shared" si="58"/>
        <v>63.795885883903551</v>
      </c>
      <c r="O258" s="140">
        <f t="shared" si="58"/>
        <v>299.031119412571</v>
      </c>
      <c r="P258" s="140">
        <f t="shared" si="58"/>
        <v>279.91262471221563</v>
      </c>
      <c r="Q258" s="140">
        <f t="shared" si="58"/>
        <v>0</v>
      </c>
      <c r="R258" s="140">
        <f t="shared" si="58"/>
        <v>0</v>
      </c>
      <c r="S258" s="140">
        <f t="shared" si="58"/>
        <v>0</v>
      </c>
      <c r="T258" s="140"/>
      <c r="U258" s="140"/>
      <c r="V258" s="140"/>
      <c r="W258" s="140"/>
      <c r="X258" s="66">
        <f t="shared" si="56"/>
        <v>5006.7920848983767</v>
      </c>
      <c r="Y258" s="127"/>
      <c r="Z258" s="127"/>
    </row>
    <row r="259" spans="1:26" ht="14" outlineLevel="1" x14ac:dyDescent="0.3">
      <c r="A259" s="198"/>
      <c r="B259" s="193"/>
      <c r="C259" s="18" t="s">
        <v>64</v>
      </c>
      <c r="D259" s="21" t="s">
        <v>69</v>
      </c>
      <c r="E259" s="140">
        <f>E$22*E267</f>
        <v>0</v>
      </c>
      <c r="F259" s="140">
        <f t="shared" si="58"/>
        <v>0</v>
      </c>
      <c r="G259" s="140">
        <f t="shared" si="58"/>
        <v>0</v>
      </c>
      <c r="H259" s="140">
        <f t="shared" si="58"/>
        <v>0</v>
      </c>
      <c r="I259" s="140">
        <f t="shared" si="58"/>
        <v>0</v>
      </c>
      <c r="J259" s="140">
        <f t="shared" si="58"/>
        <v>0</v>
      </c>
      <c r="K259" s="140">
        <f t="shared" si="58"/>
        <v>0</v>
      </c>
      <c r="L259" s="140">
        <f t="shared" si="58"/>
        <v>0</v>
      </c>
      <c r="M259" s="140">
        <f t="shared" si="58"/>
        <v>0</v>
      </c>
      <c r="N259" s="140">
        <f t="shared" si="58"/>
        <v>0</v>
      </c>
      <c r="O259" s="140">
        <f t="shared" si="58"/>
        <v>0</v>
      </c>
      <c r="P259" s="140">
        <f t="shared" si="58"/>
        <v>0</v>
      </c>
      <c r="Q259" s="140">
        <f t="shared" si="58"/>
        <v>0</v>
      </c>
      <c r="R259" s="140">
        <f t="shared" si="58"/>
        <v>0</v>
      </c>
      <c r="S259" s="140">
        <f t="shared" si="58"/>
        <v>0</v>
      </c>
      <c r="T259" s="140"/>
      <c r="U259" s="140"/>
      <c r="V259" s="140"/>
      <c r="W259" s="140"/>
      <c r="X259" s="66">
        <f t="shared" si="56"/>
        <v>0</v>
      </c>
      <c r="Y259" s="127"/>
      <c r="Z259" s="127"/>
    </row>
    <row r="260" spans="1:26" ht="14" outlineLevel="1" x14ac:dyDescent="0.3">
      <c r="A260" s="198"/>
      <c r="B260" s="193"/>
      <c r="C260" s="18" t="s">
        <v>65</v>
      </c>
      <c r="D260" s="21" t="s">
        <v>69</v>
      </c>
      <c r="E260" s="140">
        <f>E$22*E268</f>
        <v>0</v>
      </c>
      <c r="F260" s="140">
        <f t="shared" si="58"/>
        <v>0</v>
      </c>
      <c r="G260" s="140">
        <f t="shared" si="58"/>
        <v>0</v>
      </c>
      <c r="H260" s="140">
        <f t="shared" si="58"/>
        <v>0</v>
      </c>
      <c r="I260" s="140">
        <f t="shared" si="58"/>
        <v>0</v>
      </c>
      <c r="J260" s="140">
        <f t="shared" si="58"/>
        <v>0</v>
      </c>
      <c r="K260" s="140">
        <f t="shared" si="58"/>
        <v>0</v>
      </c>
      <c r="L260" s="140">
        <f t="shared" si="58"/>
        <v>0</v>
      </c>
      <c r="M260" s="140">
        <f t="shared" si="58"/>
        <v>0</v>
      </c>
      <c r="N260" s="140">
        <f t="shared" si="58"/>
        <v>0</v>
      </c>
      <c r="O260" s="140">
        <f t="shared" si="58"/>
        <v>0</v>
      </c>
      <c r="P260" s="140">
        <f t="shared" si="58"/>
        <v>0</v>
      </c>
      <c r="Q260" s="140">
        <f t="shared" si="58"/>
        <v>0</v>
      </c>
      <c r="R260" s="140">
        <f t="shared" si="58"/>
        <v>0</v>
      </c>
      <c r="S260" s="140">
        <f t="shared" si="58"/>
        <v>0</v>
      </c>
      <c r="T260" s="140"/>
      <c r="U260" s="140"/>
      <c r="V260" s="140"/>
      <c r="W260" s="140"/>
      <c r="X260" s="66">
        <f t="shared" si="56"/>
        <v>0</v>
      </c>
      <c r="Y260" s="127"/>
      <c r="Z260" s="127"/>
    </row>
    <row r="261" spans="1:26" ht="14" outlineLevel="1" x14ac:dyDescent="0.3">
      <c r="A261" s="198"/>
      <c r="B261" s="193" t="s">
        <v>159</v>
      </c>
      <c r="C261" s="59" t="s">
        <v>71</v>
      </c>
      <c r="D261" s="21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3"/>
      <c r="T261" s="22"/>
      <c r="U261" s="22"/>
      <c r="V261" s="22"/>
      <c r="W261" s="60"/>
      <c r="X261" s="126"/>
      <c r="Y261" s="127"/>
      <c r="Z261" s="127"/>
    </row>
    <row r="262" spans="1:26" ht="14" outlineLevel="1" x14ac:dyDescent="0.3">
      <c r="A262" s="198"/>
      <c r="B262" s="193"/>
      <c r="C262" s="18" t="s">
        <v>58</v>
      </c>
      <c r="D262" s="21" t="s">
        <v>160</v>
      </c>
      <c r="E262" s="138">
        <f>IFERROR(E254/E$22/1000,0)</f>
        <v>0.68254786057706729</v>
      </c>
      <c r="F262" s="138">
        <f t="shared" ref="F262:R262" si="59">IFERROR(F254/F$22/1000,0)</f>
        <v>0.46629333613156515</v>
      </c>
      <c r="G262" s="138">
        <f t="shared" si="59"/>
        <v>0.73816301349060087</v>
      </c>
      <c r="H262" s="138">
        <f t="shared" si="59"/>
        <v>0.5309590387894445</v>
      </c>
      <c r="I262" s="138">
        <f t="shared" si="59"/>
        <v>0.32847311383967426</v>
      </c>
      <c r="J262" s="138">
        <f t="shared" si="59"/>
        <v>3.0743398562226524E-2</v>
      </c>
      <c r="K262" s="138">
        <f>IFERROR(K254/K$22/1000,0)</f>
        <v>0.74821844790611358</v>
      </c>
      <c r="L262" s="138">
        <f t="shared" si="59"/>
        <v>0.73315019286955796</v>
      </c>
      <c r="M262" s="138">
        <f t="shared" si="59"/>
        <v>0.74627019135080286</v>
      </c>
      <c r="N262" s="138">
        <f t="shared" si="59"/>
        <v>0.75135556269098747</v>
      </c>
      <c r="O262" s="138">
        <f t="shared" si="59"/>
        <v>0.65869928443161574</v>
      </c>
      <c r="P262" s="138">
        <f t="shared" si="59"/>
        <v>0.33470727428563984</v>
      </c>
      <c r="Q262" s="138">
        <f t="shared" si="59"/>
        <v>0.32917563488268986</v>
      </c>
      <c r="R262" s="138">
        <f t="shared" si="59"/>
        <v>0.23909499771975637</v>
      </c>
      <c r="S262" s="141"/>
      <c r="T262" s="138"/>
      <c r="U262" s="138"/>
      <c r="V262" s="138"/>
      <c r="W262" s="139"/>
      <c r="X262" s="126"/>
      <c r="Y262" s="127"/>
      <c r="Z262" s="127"/>
    </row>
    <row r="263" spans="1:26" ht="14" outlineLevel="1" x14ac:dyDescent="0.3">
      <c r="A263" s="198"/>
      <c r="B263" s="193"/>
      <c r="C263" s="18" t="s">
        <v>60</v>
      </c>
      <c r="D263" s="21" t="s">
        <v>160</v>
      </c>
      <c r="E263" s="138">
        <f t="shared" ref="E263:R264" si="60">IFERROR(E255/E$22/1000,0)</f>
        <v>8.4327978399825504E-2</v>
      </c>
      <c r="F263" s="138">
        <f t="shared" si="60"/>
        <v>8.1921656426675593E-2</v>
      </c>
      <c r="G263" s="138">
        <f t="shared" si="60"/>
        <v>7.5473654309264893E-2</v>
      </c>
      <c r="H263" s="138">
        <f t="shared" si="60"/>
        <v>9.8156672661459027E-2</v>
      </c>
      <c r="I263" s="138">
        <f t="shared" si="60"/>
        <v>0</v>
      </c>
      <c r="J263" s="138">
        <f t="shared" si="60"/>
        <v>3.8899518423740259E-2</v>
      </c>
      <c r="K263" s="138">
        <f t="shared" si="60"/>
        <v>7.7043477408836394E-2</v>
      </c>
      <c r="L263" s="138">
        <f t="shared" si="60"/>
        <v>0</v>
      </c>
      <c r="M263" s="138">
        <f t="shared" si="60"/>
        <v>0</v>
      </c>
      <c r="N263" s="138">
        <f t="shared" si="60"/>
        <v>0</v>
      </c>
      <c r="O263" s="138">
        <f t="shared" si="60"/>
        <v>5.2044103568128552E-2</v>
      </c>
      <c r="P263" s="138">
        <f t="shared" si="60"/>
        <v>6.7876671568258481E-2</v>
      </c>
      <c r="Q263" s="138">
        <f t="shared" si="60"/>
        <v>0</v>
      </c>
      <c r="R263" s="138">
        <f t="shared" si="60"/>
        <v>0</v>
      </c>
      <c r="S263" s="141">
        <f>SUM(Q263:R263)</f>
        <v>0</v>
      </c>
      <c r="T263" s="138"/>
      <c r="U263" s="138"/>
      <c r="V263" s="138"/>
      <c r="W263" s="139"/>
      <c r="X263" s="126"/>
      <c r="Y263" s="127"/>
      <c r="Z263" s="127"/>
    </row>
    <row r="264" spans="1:26" ht="14" outlineLevel="1" x14ac:dyDescent="0.3">
      <c r="A264" s="198"/>
      <c r="B264" s="193"/>
      <c r="C264" s="18" t="s">
        <v>61</v>
      </c>
      <c r="D264" s="21" t="s">
        <v>160</v>
      </c>
      <c r="E264" s="138">
        <f t="shared" si="60"/>
        <v>4.2553360732830309E-2</v>
      </c>
      <c r="F264" s="138">
        <f t="shared" si="60"/>
        <v>0.11259626252145058</v>
      </c>
      <c r="G264" s="138">
        <f t="shared" si="60"/>
        <v>4.1155104890371122E-3</v>
      </c>
      <c r="H264" s="138">
        <f t="shared" si="60"/>
        <v>5.7387733013530173E-2</v>
      </c>
      <c r="I264" s="138">
        <f t="shared" si="60"/>
        <v>0.4021798730839718</v>
      </c>
      <c r="J264" s="138">
        <f t="shared" si="60"/>
        <v>0.52731413786568337</v>
      </c>
      <c r="K264" s="138">
        <f t="shared" si="60"/>
        <v>0</v>
      </c>
      <c r="L264" s="138">
        <f t="shared" si="60"/>
        <v>0</v>
      </c>
      <c r="M264" s="138">
        <f t="shared" si="60"/>
        <v>0</v>
      </c>
      <c r="N264" s="138">
        <f t="shared" si="60"/>
        <v>0</v>
      </c>
      <c r="O264" s="138">
        <f t="shared" si="60"/>
        <v>0.1002291909141959</v>
      </c>
      <c r="P264" s="138">
        <f t="shared" si="60"/>
        <v>0.2705637696625966</v>
      </c>
      <c r="Q264" s="138">
        <f t="shared" si="60"/>
        <v>0</v>
      </c>
      <c r="R264" s="138">
        <f t="shared" si="60"/>
        <v>0</v>
      </c>
      <c r="S264" s="141">
        <f>SUM(Q264:R264)</f>
        <v>0</v>
      </c>
      <c r="T264" s="138"/>
      <c r="U264" s="138"/>
      <c r="V264" s="138"/>
      <c r="W264" s="139"/>
      <c r="X264" s="126"/>
      <c r="Y264" s="127"/>
      <c r="Z264" s="127"/>
    </row>
    <row r="265" spans="1:26" ht="14" outlineLevel="1" x14ac:dyDescent="0.3">
      <c r="A265" s="198"/>
      <c r="B265" s="193"/>
      <c r="C265" s="18" t="s">
        <v>62</v>
      </c>
      <c r="D265" s="21" t="s">
        <v>160</v>
      </c>
      <c r="E265" s="138">
        <f>IFERROR(E$17*E63/SUM(E$63:E$66),0)</f>
        <v>0.76542850206360757</v>
      </c>
      <c r="F265" s="138">
        <f t="shared" ref="F265:S268" si="61">IFERROR(F$17*F63/SUM(F$63:F$66),0)</f>
        <v>0.403276508281949</v>
      </c>
      <c r="G265" s="138">
        <f t="shared" si="61"/>
        <v>0.84944430763113554</v>
      </c>
      <c r="H265" s="138">
        <f t="shared" si="61"/>
        <v>0.39609987618654563</v>
      </c>
      <c r="I265" s="138">
        <f t="shared" si="61"/>
        <v>2.7017542807440811</v>
      </c>
      <c r="J265" s="138">
        <f t="shared" si="61"/>
        <v>0.44004699306724715</v>
      </c>
      <c r="K265" s="138">
        <f t="shared" si="61"/>
        <v>0.89355538079865826</v>
      </c>
      <c r="L265" s="138">
        <f t="shared" si="61"/>
        <v>0.44583130732543408</v>
      </c>
      <c r="M265" s="138">
        <f t="shared" si="61"/>
        <v>0.45907776176932774</v>
      </c>
      <c r="N265" s="138">
        <f t="shared" si="61"/>
        <v>0.44369946115329689</v>
      </c>
      <c r="O265" s="138">
        <f t="shared" si="61"/>
        <v>1.131044863812197</v>
      </c>
      <c r="P265" s="138">
        <f t="shared" si="61"/>
        <v>0.4185993364030336</v>
      </c>
      <c r="Q265" s="138">
        <f t="shared" si="61"/>
        <v>0</v>
      </c>
      <c r="R265" s="138">
        <f t="shared" si="61"/>
        <v>0</v>
      </c>
      <c r="S265" s="138">
        <f t="shared" si="61"/>
        <v>0</v>
      </c>
      <c r="T265" s="138"/>
      <c r="U265" s="138"/>
      <c r="V265" s="138"/>
      <c r="W265" s="138"/>
      <c r="X265" s="126"/>
      <c r="Y265" s="127"/>
      <c r="Z265" s="127"/>
    </row>
    <row r="266" spans="1:26" ht="14" outlineLevel="1" x14ac:dyDescent="0.3">
      <c r="A266" s="198"/>
      <c r="B266" s="193"/>
      <c r="C266" s="18" t="s">
        <v>63</v>
      </c>
      <c r="D266" s="21" t="s">
        <v>160</v>
      </c>
      <c r="E266" s="138">
        <f>IFERROR(E$17*E64/SUM(E$63:E$66),0)</f>
        <v>0.63457149793639223</v>
      </c>
      <c r="F266" s="138">
        <f t="shared" si="61"/>
        <v>9.672349171805103E-2</v>
      </c>
      <c r="G266" s="138">
        <f t="shared" si="61"/>
        <v>0.15055569236886446</v>
      </c>
      <c r="H266" s="138">
        <f t="shared" si="61"/>
        <v>0.1039001238134544</v>
      </c>
      <c r="I266" s="138">
        <f t="shared" si="61"/>
        <v>0.10824571925591928</v>
      </c>
      <c r="J266" s="138">
        <f t="shared" si="61"/>
        <v>5.9953006932752864E-2</v>
      </c>
      <c r="K266" s="138">
        <f t="shared" si="61"/>
        <v>0.10644461920134167</v>
      </c>
      <c r="L266" s="138">
        <f t="shared" si="61"/>
        <v>5.4168692674565873E-2</v>
      </c>
      <c r="M266" s="138">
        <f t="shared" si="61"/>
        <v>4.0922238230672245E-2</v>
      </c>
      <c r="N266" s="138">
        <f t="shared" si="61"/>
        <v>5.6300538846703115E-2</v>
      </c>
      <c r="O266" s="138">
        <f t="shared" si="61"/>
        <v>6.895513618780294E-2</v>
      </c>
      <c r="P266" s="138">
        <f t="shared" si="61"/>
        <v>8.1400663596966419E-2</v>
      </c>
      <c r="Q266" s="138">
        <f t="shared" si="61"/>
        <v>0</v>
      </c>
      <c r="R266" s="138">
        <f t="shared" si="61"/>
        <v>0</v>
      </c>
      <c r="S266" s="138">
        <f t="shared" si="61"/>
        <v>0</v>
      </c>
      <c r="T266" s="138"/>
      <c r="U266" s="138"/>
      <c r="V266" s="138"/>
      <c r="W266" s="138"/>
      <c r="X266" s="126"/>
      <c r="Y266" s="127"/>
      <c r="Z266" s="127"/>
    </row>
    <row r="267" spans="1:26" ht="14" outlineLevel="1" x14ac:dyDescent="0.3">
      <c r="A267" s="198"/>
      <c r="B267" s="193"/>
      <c r="C267" s="18" t="s">
        <v>64</v>
      </c>
      <c r="D267" s="21" t="s">
        <v>160</v>
      </c>
      <c r="E267" s="138">
        <f>IFERROR(E$17*E65/SUM(E$63:E$66),0)</f>
        <v>0</v>
      </c>
      <c r="F267" s="138">
        <f t="shared" si="61"/>
        <v>0</v>
      </c>
      <c r="G267" s="138">
        <f t="shared" si="61"/>
        <v>0</v>
      </c>
      <c r="H267" s="138">
        <f t="shared" si="61"/>
        <v>0</v>
      </c>
      <c r="I267" s="138">
        <f t="shared" si="61"/>
        <v>0</v>
      </c>
      <c r="J267" s="138">
        <f t="shared" si="61"/>
        <v>0</v>
      </c>
      <c r="K267" s="138">
        <f t="shared" si="61"/>
        <v>0</v>
      </c>
      <c r="L267" s="138">
        <f t="shared" si="61"/>
        <v>0</v>
      </c>
      <c r="M267" s="138">
        <f t="shared" si="61"/>
        <v>0</v>
      </c>
      <c r="N267" s="138">
        <f t="shared" si="61"/>
        <v>0</v>
      </c>
      <c r="O267" s="138">
        <f t="shared" si="61"/>
        <v>0</v>
      </c>
      <c r="P267" s="138">
        <f t="shared" si="61"/>
        <v>0</v>
      </c>
      <c r="Q267" s="138">
        <f t="shared" si="61"/>
        <v>0</v>
      </c>
      <c r="R267" s="138">
        <f t="shared" si="61"/>
        <v>0</v>
      </c>
      <c r="S267" s="138">
        <f t="shared" si="61"/>
        <v>0</v>
      </c>
      <c r="T267" s="138"/>
      <c r="U267" s="138"/>
      <c r="V267" s="138"/>
      <c r="W267" s="138"/>
      <c r="X267" s="126"/>
      <c r="Y267" s="127"/>
      <c r="Z267" s="127"/>
    </row>
    <row r="268" spans="1:26" ht="14" outlineLevel="1" x14ac:dyDescent="0.3">
      <c r="A268" s="198"/>
      <c r="B268" s="193"/>
      <c r="C268" s="18" t="s">
        <v>65</v>
      </c>
      <c r="D268" s="21" t="s">
        <v>160</v>
      </c>
      <c r="E268" s="138">
        <f>IFERROR(E$17*E66/SUM(E$63:E$66),0)</f>
        <v>0</v>
      </c>
      <c r="F268" s="138">
        <f t="shared" si="61"/>
        <v>0</v>
      </c>
      <c r="G268" s="138">
        <f t="shared" si="61"/>
        <v>0</v>
      </c>
      <c r="H268" s="138">
        <f t="shared" si="61"/>
        <v>0</v>
      </c>
      <c r="I268" s="138">
        <f t="shared" si="61"/>
        <v>0</v>
      </c>
      <c r="J268" s="138">
        <f t="shared" si="61"/>
        <v>0</v>
      </c>
      <c r="K268" s="138">
        <f t="shared" si="61"/>
        <v>0</v>
      </c>
      <c r="L268" s="138">
        <f t="shared" si="61"/>
        <v>0</v>
      </c>
      <c r="M268" s="138">
        <f t="shared" si="61"/>
        <v>0</v>
      </c>
      <c r="N268" s="138">
        <f t="shared" si="61"/>
        <v>0</v>
      </c>
      <c r="O268" s="138">
        <f t="shared" si="61"/>
        <v>0</v>
      </c>
      <c r="P268" s="138">
        <f t="shared" si="61"/>
        <v>0</v>
      </c>
      <c r="Q268" s="138">
        <f t="shared" si="61"/>
        <v>0</v>
      </c>
      <c r="R268" s="138">
        <f t="shared" si="61"/>
        <v>0</v>
      </c>
      <c r="S268" s="138">
        <f t="shared" si="61"/>
        <v>0</v>
      </c>
      <c r="T268" s="138"/>
      <c r="U268" s="138"/>
      <c r="V268" s="138"/>
      <c r="W268" s="138"/>
      <c r="X268" s="126"/>
      <c r="Y268" s="127"/>
      <c r="Z268" s="127"/>
    </row>
    <row r="269" spans="1:26" ht="14" outlineLevel="1" x14ac:dyDescent="0.3">
      <c r="A269" s="198"/>
      <c r="B269" s="193" t="s">
        <v>161</v>
      </c>
      <c r="C269" s="59" t="s">
        <v>81</v>
      </c>
      <c r="D269" s="21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3"/>
      <c r="T269" s="22"/>
      <c r="U269" s="22"/>
      <c r="V269" s="22"/>
      <c r="W269" s="60"/>
      <c r="X269" s="126"/>
      <c r="Y269" s="127"/>
      <c r="Z269" s="127"/>
    </row>
    <row r="270" spans="1:26" ht="14" outlineLevel="1" x14ac:dyDescent="0.3">
      <c r="A270" s="198"/>
      <c r="B270" s="193"/>
      <c r="C270" s="18" t="s">
        <v>58</v>
      </c>
      <c r="D270" s="21" t="s">
        <v>82</v>
      </c>
      <c r="E270" s="138">
        <f>E112/(1-E$18)+E115</f>
        <v>4166.1659512840852</v>
      </c>
      <c r="F270" s="138">
        <f t="shared" ref="F270:P270" si="62">F112/(1-F$18)+F115</f>
        <v>4183.6819194075506</v>
      </c>
      <c r="G270" s="138">
        <f t="shared" si="62"/>
        <v>3878.5961115339805</v>
      </c>
      <c r="H270" s="138">
        <f t="shared" si="62"/>
        <v>3618.7408541261716</v>
      </c>
      <c r="I270" s="138">
        <f t="shared" si="62"/>
        <v>2479.4696987686066</v>
      </c>
      <c r="J270" s="138">
        <f t="shared" si="62"/>
        <v>2261.3554769800785</v>
      </c>
      <c r="K270" s="138">
        <f>K112/(1-K$18)+K115</f>
        <v>4419.6332819625704</v>
      </c>
      <c r="L270" s="138">
        <f t="shared" si="62"/>
        <v>4439.3329597564725</v>
      </c>
      <c r="M270" s="138">
        <f t="shared" si="62"/>
        <v>5877.6579016621909</v>
      </c>
      <c r="N270" s="138">
        <f>N112/(1-N$18)+N115</f>
        <v>5868.5244420885028</v>
      </c>
      <c r="O270" s="138">
        <f t="shared" si="62"/>
        <v>3405.6508508341253</v>
      </c>
      <c r="P270" s="138">
        <f t="shared" si="62"/>
        <v>3369.8876683495246</v>
      </c>
      <c r="Q270" s="138">
        <f>Q112+Q115</f>
        <v>26.89443690575397</v>
      </c>
      <c r="R270" s="138">
        <f>R112+R115</f>
        <v>21.44181974800447</v>
      </c>
      <c r="S270" s="120"/>
      <c r="T270" s="138"/>
      <c r="U270" s="138"/>
      <c r="V270" s="138"/>
      <c r="W270" s="139"/>
      <c r="X270" s="126"/>
      <c r="Y270" s="127"/>
      <c r="Z270" s="127"/>
    </row>
    <row r="271" spans="1:26" ht="14" outlineLevel="1" x14ac:dyDescent="0.3">
      <c r="A271" s="198"/>
      <c r="B271" s="193"/>
      <c r="C271" s="18" t="s">
        <v>60</v>
      </c>
      <c r="D271" s="21" t="s">
        <v>82</v>
      </c>
      <c r="E271" s="138">
        <f>E131</f>
        <v>15879.809626987466</v>
      </c>
      <c r="F271" s="138">
        <f t="shared" ref="F271:R271" si="63">F131</f>
        <v>15894.943147050217</v>
      </c>
      <c r="G271" s="138">
        <f t="shared" si="63"/>
        <v>15485.794884725279</v>
      </c>
      <c r="H271" s="138">
        <f t="shared" si="63"/>
        <v>15312.98768482905</v>
      </c>
      <c r="I271" s="138">
        <f t="shared" si="63"/>
        <v>0</v>
      </c>
      <c r="J271" s="138">
        <f t="shared" si="63"/>
        <v>15048.269983616745</v>
      </c>
      <c r="K271" s="138">
        <f t="shared" si="63"/>
        <v>15852.097009183295</v>
      </c>
      <c r="L271" s="138">
        <f t="shared" si="63"/>
        <v>0</v>
      </c>
      <c r="M271" s="138">
        <f t="shared" si="63"/>
        <v>0</v>
      </c>
      <c r="N271" s="138">
        <f t="shared" si="63"/>
        <v>0</v>
      </c>
      <c r="O271" s="138">
        <f t="shared" si="63"/>
        <v>15272.605200000007</v>
      </c>
      <c r="P271" s="138">
        <f t="shared" si="63"/>
        <v>15272.605200000005</v>
      </c>
      <c r="Q271" s="138">
        <f t="shared" si="63"/>
        <v>0</v>
      </c>
      <c r="R271" s="138">
        <f t="shared" si="63"/>
        <v>0</v>
      </c>
      <c r="S271" s="120"/>
      <c r="T271" s="138"/>
      <c r="U271" s="138"/>
      <c r="V271" s="138"/>
      <c r="W271" s="138"/>
      <c r="X271" s="126"/>
      <c r="Y271" s="127"/>
      <c r="Z271" s="127"/>
    </row>
    <row r="272" spans="1:26" ht="14" outlineLevel="1" x14ac:dyDescent="0.3">
      <c r="A272" s="198"/>
      <c r="B272" s="193"/>
      <c r="C272" s="18" t="s">
        <v>61</v>
      </c>
      <c r="D272" s="21" t="s">
        <v>82</v>
      </c>
      <c r="E272" s="138">
        <f>E147</f>
        <v>4362.0673746870507</v>
      </c>
      <c r="F272" s="138">
        <f t="shared" ref="F272:S272" si="64">F147</f>
        <v>4377.2008947498016</v>
      </c>
      <c r="G272" s="138">
        <f t="shared" si="64"/>
        <v>3340.0257853931698</v>
      </c>
      <c r="H272" s="138">
        <f t="shared" si="64"/>
        <v>3535.9182008256066</v>
      </c>
      <c r="I272" s="138">
        <f t="shared" si="64"/>
        <v>4531.4163776773476</v>
      </c>
      <c r="J272" s="138">
        <f t="shared" si="64"/>
        <v>4315.8328560579857</v>
      </c>
      <c r="K272" s="138">
        <f t="shared" si="64"/>
        <v>0</v>
      </c>
      <c r="L272" s="138">
        <f t="shared" si="64"/>
        <v>0</v>
      </c>
      <c r="M272" s="138">
        <f t="shared" si="64"/>
        <v>0</v>
      </c>
      <c r="N272" s="138">
        <f t="shared" si="64"/>
        <v>0</v>
      </c>
      <c r="O272" s="138">
        <f t="shared" si="64"/>
        <v>3932.87</v>
      </c>
      <c r="P272" s="138">
        <f t="shared" si="64"/>
        <v>3990.2453085889206</v>
      </c>
      <c r="Q272" s="138">
        <f t="shared" si="64"/>
        <v>0</v>
      </c>
      <c r="R272" s="138">
        <f t="shared" si="64"/>
        <v>0</v>
      </c>
      <c r="S272" s="138">
        <f t="shared" si="64"/>
        <v>0</v>
      </c>
      <c r="T272" s="138"/>
      <c r="U272" s="138"/>
      <c r="V272" s="138"/>
      <c r="W272" s="138"/>
      <c r="X272" s="126"/>
      <c r="Y272" s="127"/>
      <c r="Z272" s="127"/>
    </row>
    <row r="273" spans="1:26" ht="14" outlineLevel="1" x14ac:dyDescent="0.3">
      <c r="A273" s="198"/>
      <c r="B273" s="193"/>
      <c r="C273" s="18" t="s">
        <v>62</v>
      </c>
      <c r="D273" s="21" t="s">
        <v>83</v>
      </c>
      <c r="E273" s="138">
        <f>E174</f>
        <v>53549.468549999998</v>
      </c>
      <c r="F273" s="138">
        <f t="shared" ref="F273:Q273" si="65">F174</f>
        <v>53549.468549999998</v>
      </c>
      <c r="G273" s="138">
        <f t="shared" si="65"/>
        <v>58734.038747716913</v>
      </c>
      <c r="H273" s="138">
        <f t="shared" si="65"/>
        <v>56257.075676478242</v>
      </c>
      <c r="I273" s="138">
        <f t="shared" si="65"/>
        <v>62316.530346865678</v>
      </c>
      <c r="J273" s="138">
        <f t="shared" si="65"/>
        <v>60185.245395522892</v>
      </c>
      <c r="K273" s="138">
        <f t="shared" si="65"/>
        <v>57215.725249633375</v>
      </c>
      <c r="L273" s="138">
        <f t="shared" si="65"/>
        <v>59997.45003439</v>
      </c>
      <c r="M273" s="138">
        <f t="shared" si="65"/>
        <v>55667.821600161304</v>
      </c>
      <c r="N273" s="138">
        <f t="shared" si="65"/>
        <v>55638.402558490874</v>
      </c>
      <c r="O273" s="138">
        <f t="shared" si="65"/>
        <v>59339.131486075996</v>
      </c>
      <c r="P273" s="138">
        <f t="shared" si="65"/>
        <v>59339.131486075996</v>
      </c>
      <c r="Q273" s="138">
        <f t="shared" si="65"/>
        <v>0</v>
      </c>
      <c r="R273" s="138">
        <f>R174</f>
        <v>0</v>
      </c>
      <c r="S273" s="120"/>
      <c r="T273" s="138"/>
      <c r="U273" s="138"/>
      <c r="V273" s="138"/>
      <c r="W273" s="139"/>
      <c r="X273" s="126"/>
      <c r="Y273" s="127"/>
      <c r="Z273" s="127"/>
    </row>
    <row r="274" spans="1:26" ht="14" outlineLevel="1" x14ac:dyDescent="0.3">
      <c r="A274" s="198"/>
      <c r="B274" s="193"/>
      <c r="C274" s="18" t="s">
        <v>63</v>
      </c>
      <c r="D274" s="21" t="s">
        <v>83</v>
      </c>
      <c r="E274" s="138">
        <f>E187</f>
        <v>78091.920370000007</v>
      </c>
      <c r="F274" s="138">
        <f t="shared" ref="F274:Q274" si="66">F187</f>
        <v>78091.920370000007</v>
      </c>
      <c r="G274" s="138">
        <f t="shared" si="66"/>
        <v>72947.6671378584</v>
      </c>
      <c r="H274" s="138">
        <f t="shared" si="66"/>
        <v>73975.661911022864</v>
      </c>
      <c r="I274" s="138">
        <f t="shared" si="66"/>
        <v>58121.034379513192</v>
      </c>
      <c r="J274" s="138">
        <f t="shared" si="66"/>
        <v>58369.549840444386</v>
      </c>
      <c r="K274" s="138">
        <f t="shared" si="66"/>
        <v>72520.5285</v>
      </c>
      <c r="L274" s="138">
        <f t="shared" si="66"/>
        <v>70136.357577200004</v>
      </c>
      <c r="M274" s="138">
        <f t="shared" si="66"/>
        <v>61509.881060860076</v>
      </c>
      <c r="N274" s="138">
        <f t="shared" si="66"/>
        <v>61509.881060860076</v>
      </c>
      <c r="O274" s="138">
        <f t="shared" si="66"/>
        <v>69723.184314611819</v>
      </c>
      <c r="P274" s="138">
        <f t="shared" si="66"/>
        <v>69723.184314611819</v>
      </c>
      <c r="Q274" s="138">
        <f t="shared" si="66"/>
        <v>0</v>
      </c>
      <c r="R274" s="138">
        <f>R187</f>
        <v>0</v>
      </c>
      <c r="S274" s="120"/>
      <c r="T274" s="138"/>
      <c r="U274" s="138"/>
      <c r="V274" s="138"/>
      <c r="W274" s="139"/>
      <c r="X274" s="126"/>
      <c r="Y274" s="127"/>
      <c r="Z274" s="127"/>
    </row>
    <row r="275" spans="1:26" ht="14" outlineLevel="1" x14ac:dyDescent="0.3">
      <c r="A275" s="198"/>
      <c r="B275" s="193"/>
      <c r="C275" s="18" t="s">
        <v>64</v>
      </c>
      <c r="D275" s="21" t="s">
        <v>83</v>
      </c>
      <c r="E275" s="138">
        <f>E200</f>
        <v>0</v>
      </c>
      <c r="F275" s="138">
        <f t="shared" ref="F275:Q275" si="67">F200</f>
        <v>0</v>
      </c>
      <c r="G275" s="138">
        <f t="shared" si="67"/>
        <v>0</v>
      </c>
      <c r="H275" s="138">
        <f t="shared" si="67"/>
        <v>0</v>
      </c>
      <c r="I275" s="138">
        <f t="shared" si="67"/>
        <v>0</v>
      </c>
      <c r="J275" s="138">
        <f t="shared" si="67"/>
        <v>0</v>
      </c>
      <c r="K275" s="138">
        <f t="shared" si="67"/>
        <v>0</v>
      </c>
      <c r="L275" s="138">
        <f t="shared" si="67"/>
        <v>0</v>
      </c>
      <c r="M275" s="138">
        <f t="shared" si="67"/>
        <v>0</v>
      </c>
      <c r="N275" s="138">
        <f t="shared" si="67"/>
        <v>0</v>
      </c>
      <c r="O275" s="138">
        <f t="shared" si="67"/>
        <v>0</v>
      </c>
      <c r="P275" s="138">
        <f t="shared" si="67"/>
        <v>0</v>
      </c>
      <c r="Q275" s="138">
        <f t="shared" si="67"/>
        <v>0</v>
      </c>
      <c r="R275" s="138">
        <f>R200</f>
        <v>0</v>
      </c>
      <c r="S275" s="120"/>
      <c r="T275" s="138"/>
      <c r="U275" s="138"/>
      <c r="V275" s="138"/>
      <c r="W275" s="139"/>
      <c r="X275" s="126"/>
      <c r="Y275" s="127"/>
      <c r="Z275" s="127"/>
    </row>
    <row r="276" spans="1:26" ht="14" outlineLevel="1" x14ac:dyDescent="0.3">
      <c r="A276" s="198"/>
      <c r="B276" s="193"/>
      <c r="C276" s="18" t="s">
        <v>65</v>
      </c>
      <c r="D276" s="21" t="s">
        <v>83</v>
      </c>
      <c r="E276" s="138">
        <f>E213</f>
        <v>0</v>
      </c>
      <c r="F276" s="138">
        <f t="shared" ref="F276:Q276" si="68">F213</f>
        <v>0</v>
      </c>
      <c r="G276" s="138">
        <f t="shared" si="68"/>
        <v>111625.44755797101</v>
      </c>
      <c r="H276" s="138">
        <f t="shared" si="68"/>
        <v>111625.44755797101</v>
      </c>
      <c r="I276" s="138">
        <f t="shared" si="68"/>
        <v>0</v>
      </c>
      <c r="J276" s="138">
        <f t="shared" si="68"/>
        <v>0</v>
      </c>
      <c r="K276" s="138">
        <f t="shared" si="68"/>
        <v>0</v>
      </c>
      <c r="L276" s="138">
        <f t="shared" si="68"/>
        <v>0</v>
      </c>
      <c r="M276" s="138">
        <f t="shared" si="68"/>
        <v>61509.881060860076</v>
      </c>
      <c r="N276" s="138">
        <f t="shared" si="68"/>
        <v>61509.881060860076</v>
      </c>
      <c r="O276" s="138">
        <f t="shared" si="68"/>
        <v>0</v>
      </c>
      <c r="P276" s="138">
        <f t="shared" si="68"/>
        <v>0</v>
      </c>
      <c r="Q276" s="138">
        <f t="shared" si="68"/>
        <v>0</v>
      </c>
      <c r="R276" s="138">
        <f>R213</f>
        <v>0</v>
      </c>
      <c r="S276" s="120"/>
      <c r="T276" s="138"/>
      <c r="U276" s="138"/>
      <c r="V276" s="138"/>
      <c r="W276" s="139"/>
      <c r="X276" s="126"/>
      <c r="Y276" s="127"/>
      <c r="Z276" s="127"/>
    </row>
    <row r="277" spans="1:26" ht="14" outlineLevel="1" x14ac:dyDescent="0.3">
      <c r="A277" s="198"/>
      <c r="B277" s="74"/>
      <c r="C277" s="18"/>
      <c r="D277" s="21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3"/>
      <c r="T277" s="22"/>
      <c r="U277" s="22"/>
      <c r="V277" s="22"/>
      <c r="W277" s="60"/>
      <c r="X277" s="126"/>
      <c r="Y277" s="127"/>
      <c r="Z277" s="127"/>
    </row>
    <row r="278" spans="1:26" ht="14" customHeight="1" outlineLevel="1" x14ac:dyDescent="0.3">
      <c r="A278" s="198"/>
      <c r="B278" s="193" t="s">
        <v>162</v>
      </c>
      <c r="C278" s="59" t="s">
        <v>162</v>
      </c>
      <c r="D278" s="21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3"/>
      <c r="T278" s="22"/>
      <c r="U278" s="22"/>
      <c r="V278" s="22"/>
      <c r="W278" s="60"/>
      <c r="X278" s="126"/>
      <c r="Y278" s="127"/>
      <c r="Z278" s="127"/>
    </row>
    <row r="279" spans="1:26" ht="14" outlineLevel="1" x14ac:dyDescent="0.3">
      <c r="A279" s="198"/>
      <c r="B279" s="193"/>
      <c r="C279" s="18" t="s">
        <v>58</v>
      </c>
      <c r="D279" s="21" t="s">
        <v>17</v>
      </c>
      <c r="E279" s="138">
        <f>E254*E270/10^7</f>
        <v>203.46752122809588</v>
      </c>
      <c r="F279" s="138">
        <f>F254*F270/10^7</f>
        <v>1193.8041837295054</v>
      </c>
      <c r="G279" s="138">
        <f t="shared" ref="G279:P279" si="69">G254*G270/10^7</f>
        <v>2408.8936625441183</v>
      </c>
      <c r="H279" s="138">
        <f t="shared" si="69"/>
        <v>1281.295578689944</v>
      </c>
      <c r="I279" s="138">
        <f>I254*I270/10^7</f>
        <v>107.45180530426533</v>
      </c>
      <c r="J279" s="138">
        <f t="shared" si="69"/>
        <v>77.222190616161484</v>
      </c>
      <c r="K279" s="138">
        <f>K254*K270/10^7</f>
        <v>835.99049023524867</v>
      </c>
      <c r="L279" s="138">
        <f t="shared" si="69"/>
        <v>999.08775360701406</v>
      </c>
      <c r="M279" s="138">
        <f t="shared" si="69"/>
        <v>1225.9086999338083</v>
      </c>
      <c r="N279" s="138">
        <f>N254*N270/10^7</f>
        <v>499.63694574213827</v>
      </c>
      <c r="O279" s="138">
        <f t="shared" si="69"/>
        <v>972.83027925050123</v>
      </c>
      <c r="P279" s="138">
        <f t="shared" si="69"/>
        <v>387.86011036207594</v>
      </c>
      <c r="Q279" s="138">
        <f t="shared" ref="Q279:R285" si="70">Q254*Q270/10000</f>
        <v>285.33286075273327</v>
      </c>
      <c r="R279" s="138">
        <f t="shared" si="70"/>
        <v>599.25917350128509</v>
      </c>
      <c r="S279" s="141">
        <f>SUM(Q279:R279)</f>
        <v>884.59203425401836</v>
      </c>
      <c r="T279" s="138"/>
      <c r="U279" s="138"/>
      <c r="V279" s="138"/>
      <c r="W279" s="139"/>
      <c r="X279" s="66">
        <f t="shared" ref="X279:X290" si="71">SUM(E279:P279,S279:W279)</f>
        <v>11078.041255496895</v>
      </c>
      <c r="Y279" s="127"/>
      <c r="Z279" s="127"/>
    </row>
    <row r="280" spans="1:26" ht="14" outlineLevel="1" x14ac:dyDescent="0.3">
      <c r="A280" s="198"/>
      <c r="B280" s="193"/>
      <c r="C280" s="18" t="s">
        <v>60</v>
      </c>
      <c r="D280" s="21" t="s">
        <v>17</v>
      </c>
      <c r="E280" s="138">
        <f>E255*E271/10^7</f>
        <v>95.816962694075968</v>
      </c>
      <c r="F280" s="138">
        <f>F255*F271/10^7</f>
        <v>796.84331456184202</v>
      </c>
      <c r="G280" s="138">
        <f>G255*G271/10^7</f>
        <v>983.37615133394831</v>
      </c>
      <c r="H280" s="138">
        <f>H255*H271/10^7</f>
        <v>1002.3296722126184</v>
      </c>
      <c r="I280" s="138">
        <f>I255*I271/10^7</f>
        <v>0</v>
      </c>
      <c r="J280" s="138">
        <f>J255*J271/10^7</f>
        <v>650.20784323268595</v>
      </c>
      <c r="K280" s="138">
        <f>K255*K271/10^7</f>
        <v>308.75165063408696</v>
      </c>
      <c r="L280" s="138">
        <f>L255*L271/10^7</f>
        <v>0</v>
      </c>
      <c r="M280" s="138">
        <f>M255*M271/10^7</f>
        <v>0</v>
      </c>
      <c r="N280" s="138">
        <f>N255*N271/10^7</f>
        <v>0</v>
      </c>
      <c r="O280" s="138">
        <f>O255*O271/10^7</f>
        <v>344.69455556794173</v>
      </c>
      <c r="P280" s="138">
        <f>P255*P271/10^7</f>
        <v>356.47428322210624</v>
      </c>
      <c r="Q280" s="138">
        <f t="shared" si="70"/>
        <v>0</v>
      </c>
      <c r="R280" s="138">
        <f t="shared" si="70"/>
        <v>0</v>
      </c>
      <c r="S280" s="141">
        <f t="shared" ref="S280:S285" si="72">SUM(Q280:R280)</f>
        <v>0</v>
      </c>
      <c r="T280" s="138"/>
      <c r="U280" s="138"/>
      <c r="V280" s="138"/>
      <c r="W280" s="139"/>
      <c r="X280" s="66">
        <f t="shared" si="71"/>
        <v>4538.4944334593065</v>
      </c>
      <c r="Y280" s="127"/>
      <c r="Z280" s="127"/>
    </row>
    <row r="281" spans="1:26" ht="14" outlineLevel="1" x14ac:dyDescent="0.3">
      <c r="A281" s="198"/>
      <c r="B281" s="193"/>
      <c r="C281" s="18" t="s">
        <v>61</v>
      </c>
      <c r="D281" s="21" t="s">
        <v>17</v>
      </c>
      <c r="E281" s="138">
        <f>E256*E272/10^7</f>
        <v>13.281638442277513</v>
      </c>
      <c r="F281" s="138">
        <f t="shared" ref="F281:P285" si="73">F256*F272/10^7</f>
        <v>301.60301848576506</v>
      </c>
      <c r="G281" s="138">
        <f t="shared" si="73"/>
        <v>11.56549761232124</v>
      </c>
      <c r="H281" s="138">
        <f t="shared" si="73"/>
        <v>135.31692010336511</v>
      </c>
      <c r="I281" s="138">
        <f t="shared" si="73"/>
        <v>240.44147664693403</v>
      </c>
      <c r="J281" s="138">
        <f t="shared" si="73"/>
        <v>2527.8740818048236</v>
      </c>
      <c r="K281" s="138">
        <f t="shared" si="73"/>
        <v>0</v>
      </c>
      <c r="L281" s="138">
        <f t="shared" si="73"/>
        <v>0</v>
      </c>
      <c r="M281" s="138">
        <f t="shared" si="73"/>
        <v>0</v>
      </c>
      <c r="N281" s="138">
        <f t="shared" si="73"/>
        <v>0</v>
      </c>
      <c r="O281" s="138">
        <f t="shared" si="73"/>
        <v>170.94388970949689</v>
      </c>
      <c r="P281" s="138">
        <f t="shared" si="73"/>
        <v>371.24770539171482</v>
      </c>
      <c r="Q281" s="138">
        <f t="shared" si="70"/>
        <v>0</v>
      </c>
      <c r="R281" s="138">
        <f t="shared" si="70"/>
        <v>0</v>
      </c>
      <c r="S281" s="141">
        <f t="shared" si="72"/>
        <v>0</v>
      </c>
      <c r="T281" s="138"/>
      <c r="U281" s="138"/>
      <c r="V281" s="138"/>
      <c r="W281" s="139"/>
      <c r="X281" s="66">
        <f t="shared" si="71"/>
        <v>3772.2742281966985</v>
      </c>
      <c r="Y281" s="127"/>
      <c r="Z281" s="127"/>
    </row>
    <row r="282" spans="1:26" ht="14" outlineLevel="1" x14ac:dyDescent="0.3">
      <c r="A282" s="198"/>
      <c r="B282" s="193"/>
      <c r="C282" s="18" t="s">
        <v>62</v>
      </c>
      <c r="D282" s="21" t="s">
        <v>17</v>
      </c>
      <c r="E282" s="138">
        <f>E257*E273/10^7</f>
        <v>2.932818683172429</v>
      </c>
      <c r="F282" s="138">
        <f t="shared" si="73"/>
        <v>13.215187173307648</v>
      </c>
      <c r="G282" s="138">
        <f t="shared" si="73"/>
        <v>41.977402978321194</v>
      </c>
      <c r="H282" s="138">
        <f t="shared" si="73"/>
        <v>14.859790462535196</v>
      </c>
      <c r="I282" s="138">
        <f t="shared" si="73"/>
        <v>22.212845543751076</v>
      </c>
      <c r="J282" s="138">
        <f t="shared" si="73"/>
        <v>29.417820800847704</v>
      </c>
      <c r="K282" s="138">
        <f t="shared" si="73"/>
        <v>12.924792266780903</v>
      </c>
      <c r="L282" s="138">
        <f t="shared" si="73"/>
        <v>8.2110050319976438</v>
      </c>
      <c r="M282" s="138">
        <f t="shared" si="73"/>
        <v>7.1424664586923585</v>
      </c>
      <c r="N282" s="138">
        <f t="shared" si="73"/>
        <v>2.7973298184368489</v>
      </c>
      <c r="O282" s="138">
        <f t="shared" si="73"/>
        <v>29.105213103760068</v>
      </c>
      <c r="P282" s="138">
        <f t="shared" si="73"/>
        <v>8.541502301730544</v>
      </c>
      <c r="Q282" s="138">
        <f t="shared" si="70"/>
        <v>0</v>
      </c>
      <c r="R282" s="138">
        <f t="shared" si="70"/>
        <v>0</v>
      </c>
      <c r="S282" s="141">
        <f t="shared" si="72"/>
        <v>0</v>
      </c>
      <c r="T282" s="138"/>
      <c r="U282" s="138"/>
      <c r="V282" s="138"/>
      <c r="W282" s="139"/>
      <c r="X282" s="66">
        <f t="shared" si="71"/>
        <v>193.3381746233336</v>
      </c>
      <c r="Y282" s="127"/>
      <c r="Z282" s="127"/>
    </row>
    <row r="283" spans="1:26" ht="14" outlineLevel="1" x14ac:dyDescent="0.3">
      <c r="A283" s="198"/>
      <c r="B283" s="193"/>
      <c r="C283" s="18" t="s">
        <v>63</v>
      </c>
      <c r="D283" s="21" t="s">
        <v>17</v>
      </c>
      <c r="E283" s="138">
        <f>E258*E274/10^7</f>
        <v>3.5457824304455059</v>
      </c>
      <c r="F283" s="138">
        <f t="shared" si="73"/>
        <v>4.622248586966621</v>
      </c>
      <c r="G283" s="138">
        <f t="shared" si="73"/>
        <v>9.2405831415737296</v>
      </c>
      <c r="H283" s="138">
        <f t="shared" si="73"/>
        <v>5.1254942488339346</v>
      </c>
      <c r="I283" s="138">
        <f t="shared" si="73"/>
        <v>0.83004024349488559</v>
      </c>
      <c r="J283" s="138">
        <f t="shared" si="73"/>
        <v>3.8870373942428924</v>
      </c>
      <c r="K283" s="138">
        <f t="shared" si="73"/>
        <v>1.9515126149811584</v>
      </c>
      <c r="L283" s="138">
        <f t="shared" si="73"/>
        <v>1.1662308491131865</v>
      </c>
      <c r="M283" s="138">
        <f t="shared" si="73"/>
        <v>0.70349658537333826</v>
      </c>
      <c r="N283" s="138">
        <f t="shared" si="73"/>
        <v>0.39240773528911099</v>
      </c>
      <c r="O283" s="138">
        <f t="shared" si="73"/>
        <v>2.0849401854607383</v>
      </c>
      <c r="P283" s="138">
        <f t="shared" si="73"/>
        <v>1.9516399524796579</v>
      </c>
      <c r="Q283" s="138">
        <f t="shared" si="70"/>
        <v>0</v>
      </c>
      <c r="R283" s="138">
        <f t="shared" si="70"/>
        <v>0</v>
      </c>
      <c r="S283" s="141">
        <f t="shared" si="72"/>
        <v>0</v>
      </c>
      <c r="T283" s="138"/>
      <c r="U283" s="138"/>
      <c r="V283" s="138"/>
      <c r="W283" s="139"/>
      <c r="X283" s="66">
        <f t="shared" si="71"/>
        <v>35.501413968254759</v>
      </c>
      <c r="Y283" s="127"/>
      <c r="Z283" s="127"/>
    </row>
    <row r="284" spans="1:26" ht="14" outlineLevel="1" x14ac:dyDescent="0.3">
      <c r="A284" s="198"/>
      <c r="B284" s="193"/>
      <c r="C284" s="18" t="s">
        <v>64</v>
      </c>
      <c r="D284" s="21" t="s">
        <v>17</v>
      </c>
      <c r="E284" s="138">
        <f>E259*E275/10^7</f>
        <v>0</v>
      </c>
      <c r="F284" s="138">
        <f t="shared" si="73"/>
        <v>0</v>
      </c>
      <c r="G284" s="138">
        <f t="shared" si="73"/>
        <v>0</v>
      </c>
      <c r="H284" s="138">
        <f t="shared" si="73"/>
        <v>0</v>
      </c>
      <c r="I284" s="138">
        <f t="shared" si="73"/>
        <v>0</v>
      </c>
      <c r="J284" s="138">
        <f t="shared" si="73"/>
        <v>0</v>
      </c>
      <c r="K284" s="138">
        <f t="shared" si="73"/>
        <v>0</v>
      </c>
      <c r="L284" s="138">
        <f t="shared" si="73"/>
        <v>0</v>
      </c>
      <c r="M284" s="138">
        <f t="shared" si="73"/>
        <v>0</v>
      </c>
      <c r="N284" s="138">
        <f t="shared" si="73"/>
        <v>0</v>
      </c>
      <c r="O284" s="138">
        <f t="shared" si="73"/>
        <v>0</v>
      </c>
      <c r="P284" s="138">
        <f t="shared" si="73"/>
        <v>0</v>
      </c>
      <c r="Q284" s="138">
        <f t="shared" si="70"/>
        <v>0</v>
      </c>
      <c r="R284" s="138">
        <f t="shared" si="70"/>
        <v>0</v>
      </c>
      <c r="S284" s="141">
        <f t="shared" si="72"/>
        <v>0</v>
      </c>
      <c r="T284" s="138"/>
      <c r="U284" s="138"/>
      <c r="V284" s="138"/>
      <c r="W284" s="139"/>
      <c r="X284" s="66">
        <f t="shared" si="71"/>
        <v>0</v>
      </c>
      <c r="Y284" s="127"/>
      <c r="Z284" s="127"/>
    </row>
    <row r="285" spans="1:26" ht="14" outlineLevel="1" x14ac:dyDescent="0.3">
      <c r="A285" s="198"/>
      <c r="B285" s="193"/>
      <c r="C285" s="18" t="s">
        <v>65</v>
      </c>
      <c r="D285" s="21" t="s">
        <v>17</v>
      </c>
      <c r="E285" s="138">
        <f>E260*E276/10^7</f>
        <v>0</v>
      </c>
      <c r="F285" s="138">
        <f t="shared" si="73"/>
        <v>0</v>
      </c>
      <c r="G285" s="138">
        <f t="shared" si="73"/>
        <v>0</v>
      </c>
      <c r="H285" s="138">
        <f t="shared" si="73"/>
        <v>0</v>
      </c>
      <c r="I285" s="138">
        <f t="shared" si="73"/>
        <v>0</v>
      </c>
      <c r="J285" s="138">
        <f t="shared" si="73"/>
        <v>0</v>
      </c>
      <c r="K285" s="138">
        <f t="shared" si="73"/>
        <v>0</v>
      </c>
      <c r="L285" s="138">
        <f t="shared" si="73"/>
        <v>0</v>
      </c>
      <c r="M285" s="138">
        <f t="shared" si="73"/>
        <v>0</v>
      </c>
      <c r="N285" s="138">
        <f t="shared" si="73"/>
        <v>0</v>
      </c>
      <c r="O285" s="138">
        <f t="shared" si="73"/>
        <v>0</v>
      </c>
      <c r="P285" s="138">
        <f t="shared" si="73"/>
        <v>0</v>
      </c>
      <c r="Q285" s="138">
        <f t="shared" si="70"/>
        <v>0</v>
      </c>
      <c r="R285" s="138">
        <f t="shared" si="70"/>
        <v>0</v>
      </c>
      <c r="S285" s="141">
        <f t="shared" si="72"/>
        <v>0</v>
      </c>
      <c r="T285" s="138"/>
      <c r="U285" s="138"/>
      <c r="V285" s="138"/>
      <c r="W285" s="139"/>
      <c r="X285" s="66">
        <f t="shared" si="71"/>
        <v>0</v>
      </c>
      <c r="Y285" s="127"/>
      <c r="Z285" s="127"/>
    </row>
    <row r="286" spans="1:26" ht="15.5" customHeight="1" x14ac:dyDescent="0.3">
      <c r="A286" s="198"/>
      <c r="B286" s="193"/>
      <c r="C286" s="78" t="s">
        <v>163</v>
      </c>
      <c r="D286" s="79" t="s">
        <v>17</v>
      </c>
      <c r="E286" s="93">
        <f>SUM(E279:E285)</f>
        <v>319.04472347806734</v>
      </c>
      <c r="F286" s="93">
        <f t="shared" ref="F286:P286" si="74">SUM(F279:F285)</f>
        <v>2310.0879525373866</v>
      </c>
      <c r="G286" s="93">
        <f t="shared" si="74"/>
        <v>3455.0532976102827</v>
      </c>
      <c r="H286" s="93">
        <f t="shared" si="74"/>
        <v>2438.9274557172971</v>
      </c>
      <c r="I286" s="93">
        <f>SUM(I279:I285)</f>
        <v>370.93616773844531</v>
      </c>
      <c r="J286" s="93">
        <f t="shared" si="74"/>
        <v>3288.6089738487613</v>
      </c>
      <c r="K286" s="93">
        <f>SUM(K279:K285)</f>
        <v>1159.6184457510976</v>
      </c>
      <c r="L286" s="93">
        <f t="shared" si="74"/>
        <v>1008.4649894881248</v>
      </c>
      <c r="M286" s="93">
        <f t="shared" si="74"/>
        <v>1233.754662977874</v>
      </c>
      <c r="N286" s="93">
        <f>SUM(N279:N285)</f>
        <v>502.8266832958642</v>
      </c>
      <c r="O286" s="93">
        <f t="shared" si="74"/>
        <v>1519.6588778171606</v>
      </c>
      <c r="P286" s="93">
        <f t="shared" si="74"/>
        <v>1126.0752412301072</v>
      </c>
      <c r="Q286" s="93">
        <f>SUM(Q279:Q285)</f>
        <v>285.33286075273327</v>
      </c>
      <c r="R286" s="93">
        <f>SUM(R279:R285)</f>
        <v>599.25917350128509</v>
      </c>
      <c r="S286" s="93">
        <f>SUM(S279:S285)</f>
        <v>884.59203425401836</v>
      </c>
      <c r="T286" s="93"/>
      <c r="U286" s="93"/>
      <c r="V286" s="93"/>
      <c r="W286" s="94"/>
      <c r="X286" s="143">
        <f t="shared" si="71"/>
        <v>19617.649505744484</v>
      </c>
      <c r="Y286" s="127"/>
      <c r="Z286" s="127"/>
    </row>
    <row r="287" spans="1:26" ht="15.5" customHeight="1" x14ac:dyDescent="0.3">
      <c r="A287" s="198"/>
      <c r="B287" s="201" t="s">
        <v>164</v>
      </c>
      <c r="C287" s="78" t="s">
        <v>87</v>
      </c>
      <c r="D287" s="79" t="s">
        <v>17</v>
      </c>
      <c r="E287" s="93">
        <f t="shared" ref="E287:Q287" si="75">E96</f>
        <v>432.94404524316809</v>
      </c>
      <c r="F287" s="93">
        <f t="shared" si="75"/>
        <v>2861.4377086544609</v>
      </c>
      <c r="G287" s="93">
        <f t="shared" si="75"/>
        <v>3858.2805012922345</v>
      </c>
      <c r="H287" s="93">
        <f>H96</f>
        <v>2576.9319271377149</v>
      </c>
      <c r="I287" s="93">
        <f t="shared" si="75"/>
        <v>457.50460705223554</v>
      </c>
      <c r="J287" s="93">
        <f t="shared" si="75"/>
        <v>4097.4370527422407</v>
      </c>
      <c r="K287" s="93">
        <f t="shared" si="75"/>
        <v>1417.0529542796644</v>
      </c>
      <c r="L287" s="93">
        <f t="shared" si="75"/>
        <v>1087.7786989143185</v>
      </c>
      <c r="M287" s="93">
        <f t="shared" si="75"/>
        <v>1309.8451528297737</v>
      </c>
      <c r="N287" s="93">
        <f>N96</f>
        <v>543.6420050301665</v>
      </c>
      <c r="O287" s="93">
        <f t="shared" si="75"/>
        <v>1779.7556001370169</v>
      </c>
      <c r="P287" s="93">
        <f t="shared" si="75"/>
        <v>1330.5561515901734</v>
      </c>
      <c r="Q287" s="93">
        <f t="shared" si="75"/>
        <v>310.29933711734014</v>
      </c>
      <c r="R287" s="93">
        <f>R96</f>
        <v>634.93715000000009</v>
      </c>
      <c r="S287" s="93">
        <f>S96</f>
        <v>945.23648711734018</v>
      </c>
      <c r="T287" s="93"/>
      <c r="U287" s="93"/>
      <c r="V287" s="93"/>
      <c r="W287" s="94"/>
      <c r="X287" s="66">
        <f t="shared" si="71"/>
        <v>22698.402892020509</v>
      </c>
      <c r="Y287" s="127"/>
      <c r="Z287" s="127"/>
    </row>
    <row r="288" spans="1:26" ht="15.5" customHeight="1" x14ac:dyDescent="0.3">
      <c r="A288" s="198"/>
      <c r="B288" s="201"/>
      <c r="C288" s="144" t="s">
        <v>165</v>
      </c>
      <c r="D288" s="145" t="s">
        <v>17</v>
      </c>
      <c r="E288" s="93">
        <f>E287-E286</f>
        <v>113.89932176510075</v>
      </c>
      <c r="F288" s="93">
        <f t="shared" ref="F288:Q288" si="76">F287-F286</f>
        <v>551.34975611707432</v>
      </c>
      <c r="G288" s="93">
        <f t="shared" si="76"/>
        <v>403.22720368195178</v>
      </c>
      <c r="H288" s="93">
        <f t="shared" si="76"/>
        <v>138.00447142041776</v>
      </c>
      <c r="I288" s="93">
        <f t="shared" si="76"/>
        <v>86.568439313790236</v>
      </c>
      <c r="J288" s="93">
        <f t="shared" si="76"/>
        <v>808.82807889347941</v>
      </c>
      <c r="K288" s="93">
        <f t="shared" si="76"/>
        <v>257.43450852856677</v>
      </c>
      <c r="L288" s="93">
        <f t="shared" si="76"/>
        <v>79.313709426193668</v>
      </c>
      <c r="M288" s="93">
        <f t="shared" si="76"/>
        <v>76.090489851899747</v>
      </c>
      <c r="N288" s="93">
        <f t="shared" si="76"/>
        <v>40.815321734302302</v>
      </c>
      <c r="O288" s="93">
        <f t="shared" si="76"/>
        <v>260.09672231985633</v>
      </c>
      <c r="P288" s="93">
        <f t="shared" si="76"/>
        <v>204.48091036006622</v>
      </c>
      <c r="Q288" s="93">
        <f t="shared" si="76"/>
        <v>24.966476364606876</v>
      </c>
      <c r="R288" s="93">
        <f>R287-R286</f>
        <v>35.677976498714997</v>
      </c>
      <c r="S288" s="93">
        <f>S287-S286</f>
        <v>60.644452863321817</v>
      </c>
      <c r="T288" s="93"/>
      <c r="U288" s="93"/>
      <c r="V288" s="93"/>
      <c r="W288" s="94"/>
      <c r="X288" s="66">
        <f t="shared" si="71"/>
        <v>3080.753386276021</v>
      </c>
      <c r="Y288" s="127"/>
      <c r="Z288" s="127"/>
    </row>
    <row r="289" spans="1:49" ht="15.5" customHeight="1" x14ac:dyDescent="0.3">
      <c r="A289" s="198"/>
      <c r="B289" s="201"/>
      <c r="C289" s="144" t="s">
        <v>166</v>
      </c>
      <c r="D289" s="145" t="s">
        <v>17</v>
      </c>
      <c r="E289" s="146">
        <f>IF(E288&lt;0,2/3,1/3)*E288</f>
        <v>37.966440588366915</v>
      </c>
      <c r="F289" s="146">
        <f t="shared" ref="F289:Q289" si="77">IF(F288&lt;0,2/3,1/3)*F288</f>
        <v>183.78325203902477</v>
      </c>
      <c r="G289" s="146">
        <f t="shared" si="77"/>
        <v>134.40906789398392</v>
      </c>
      <c r="H289" s="146">
        <f t="shared" si="77"/>
        <v>46.001490473472586</v>
      </c>
      <c r="I289" s="146">
        <f t="shared" si="77"/>
        <v>28.856146437930079</v>
      </c>
      <c r="J289" s="146">
        <f t="shared" si="77"/>
        <v>269.6093596311598</v>
      </c>
      <c r="K289" s="146">
        <f t="shared" si="77"/>
        <v>85.811502842855589</v>
      </c>
      <c r="L289" s="146">
        <f t="shared" si="77"/>
        <v>26.437903142064556</v>
      </c>
      <c r="M289" s="146">
        <f t="shared" si="77"/>
        <v>25.363496617299916</v>
      </c>
      <c r="N289" s="146">
        <f t="shared" si="77"/>
        <v>13.605107244767433</v>
      </c>
      <c r="O289" s="146">
        <f t="shared" si="77"/>
        <v>86.698907439952109</v>
      </c>
      <c r="P289" s="146">
        <f t="shared" si="77"/>
        <v>68.160303453355397</v>
      </c>
      <c r="Q289" s="146">
        <f t="shared" si="77"/>
        <v>8.3221587882022909</v>
      </c>
      <c r="R289" s="146">
        <f>IF(R288&lt;0,2/3,1/3)*R288</f>
        <v>11.892658832904999</v>
      </c>
      <c r="S289" s="147">
        <f>IF(S288&lt;0,2/3,1/3)*S288</f>
        <v>20.214817621107272</v>
      </c>
      <c r="T289" s="146"/>
      <c r="U289" s="146"/>
      <c r="V289" s="146"/>
      <c r="W289" s="148"/>
      <c r="X289" s="66">
        <f t="shared" si="71"/>
        <v>1026.9177954253403</v>
      </c>
      <c r="Y289" s="127"/>
      <c r="Z289" s="127"/>
    </row>
    <row r="290" spans="1:49" ht="15.5" customHeight="1" thickBot="1" x14ac:dyDescent="0.35">
      <c r="A290" s="199"/>
      <c r="B290" s="202"/>
      <c r="C290" s="144" t="s">
        <v>167</v>
      </c>
      <c r="D290" s="145" t="s">
        <v>17</v>
      </c>
      <c r="E290" s="93">
        <f>E286+E289</f>
        <v>357.01116406643428</v>
      </c>
      <c r="F290" s="93">
        <f t="shared" ref="F290:Q290" si="78">F286+F289</f>
        <v>2493.8712045764114</v>
      </c>
      <c r="G290" s="93">
        <f t="shared" si="78"/>
        <v>3589.4623655042665</v>
      </c>
      <c r="H290" s="93">
        <f t="shared" si="78"/>
        <v>2484.9289461907697</v>
      </c>
      <c r="I290" s="93">
        <f t="shared" si="78"/>
        <v>399.79231417637538</v>
      </c>
      <c r="J290" s="93">
        <f t="shared" si="78"/>
        <v>3558.2183334799211</v>
      </c>
      <c r="K290" s="93">
        <f t="shared" si="78"/>
        <v>1245.4299485939532</v>
      </c>
      <c r="L290" s="93">
        <f t="shared" si="78"/>
        <v>1034.9028926301894</v>
      </c>
      <c r="M290" s="93">
        <f t="shared" si="78"/>
        <v>1259.1181595951739</v>
      </c>
      <c r="N290" s="93">
        <f t="shared" si="78"/>
        <v>516.4317905406316</v>
      </c>
      <c r="O290" s="93">
        <f t="shared" si="78"/>
        <v>1606.3577852571127</v>
      </c>
      <c r="P290" s="93">
        <f t="shared" si="78"/>
        <v>1194.2355446834626</v>
      </c>
      <c r="Q290" s="93">
        <f t="shared" si="78"/>
        <v>293.65501954093554</v>
      </c>
      <c r="R290" s="93">
        <f>R286+R289</f>
        <v>611.15183233419009</v>
      </c>
      <c r="S290" s="93">
        <f>S286+S289</f>
        <v>904.80685187512563</v>
      </c>
      <c r="T290" s="93"/>
      <c r="U290" s="93"/>
      <c r="V290" s="93"/>
      <c r="W290" s="94"/>
      <c r="X290" s="66">
        <f t="shared" si="71"/>
        <v>20644.567301169827</v>
      </c>
      <c r="Y290" s="127"/>
      <c r="Z290" s="127"/>
    </row>
    <row r="291" spans="1:49" x14ac:dyDescent="0.35">
      <c r="C291" s="119"/>
      <c r="D291" s="125"/>
      <c r="E291" s="22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6"/>
      <c r="T291" s="117"/>
      <c r="U291" s="117"/>
      <c r="V291" s="117"/>
      <c r="W291" s="118"/>
      <c r="X291" s="126"/>
      <c r="Y291" s="127"/>
      <c r="Z291" s="127"/>
    </row>
    <row r="292" spans="1:49" s="5" customFormat="1" x14ac:dyDescent="0.35">
      <c r="A292" s="4"/>
      <c r="B292" s="1"/>
      <c r="C292" s="154"/>
      <c r="D292" s="3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08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</row>
    <row r="293" spans="1:49" s="5" customFormat="1" x14ac:dyDescent="0.35">
      <c r="A293" s="4"/>
      <c r="B293" s="1"/>
      <c r="C293" s="154"/>
      <c r="D293" s="3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08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</row>
    <row r="294" spans="1:49" s="5" customFormat="1" x14ac:dyDescent="0.35">
      <c r="A294" s="4"/>
      <c r="B294" s="1"/>
      <c r="C294" s="154"/>
      <c r="D294" s="3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08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</row>
    <row r="295" spans="1:49" s="5" customFormat="1" x14ac:dyDescent="0.35">
      <c r="A295" s="4"/>
      <c r="B295" s="1"/>
      <c r="C295" s="154"/>
      <c r="D295" s="3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08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</row>
    <row r="296" spans="1:49" s="5" customFormat="1" x14ac:dyDescent="0.35">
      <c r="A296" s="4"/>
      <c r="B296" s="1"/>
      <c r="C296" s="154"/>
      <c r="D296" s="3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08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</row>
    <row r="297" spans="1:49" s="5" customFormat="1" x14ac:dyDescent="0.35">
      <c r="A297" s="4"/>
      <c r="B297" s="1"/>
      <c r="C297" s="154"/>
      <c r="D297" s="3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08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</row>
    <row r="298" spans="1:49" s="5" customFormat="1" x14ac:dyDescent="0.35">
      <c r="A298" s="4"/>
      <c r="B298" s="1"/>
      <c r="C298" s="154"/>
      <c r="D298" s="3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08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</row>
    <row r="299" spans="1:49" s="5" customFormat="1" x14ac:dyDescent="0.35">
      <c r="A299" s="4"/>
      <c r="B299" s="1"/>
      <c r="C299" s="154"/>
      <c r="D299" s="3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08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</row>
    <row r="300" spans="1:49" s="5" customFormat="1" x14ac:dyDescent="0.35">
      <c r="A300" s="4"/>
      <c r="B300" s="1"/>
      <c r="C300" s="154"/>
      <c r="D300" s="3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08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</row>
    <row r="301" spans="1:49" s="5" customFormat="1" x14ac:dyDescent="0.35">
      <c r="A301" s="4"/>
      <c r="B301" s="1"/>
      <c r="C301" s="154"/>
      <c r="D301" s="3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08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</row>
    <row r="302" spans="1:49" s="5" customFormat="1" x14ac:dyDescent="0.35">
      <c r="A302" s="4"/>
      <c r="B302" s="1"/>
      <c r="C302" s="154"/>
      <c r="D302" s="3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08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</row>
    <row r="303" spans="1:49" s="5" customFormat="1" x14ac:dyDescent="0.35">
      <c r="A303" s="4"/>
      <c r="B303" s="1"/>
      <c r="C303" s="154"/>
      <c r="D303" s="3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08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</row>
    <row r="304" spans="1:49" s="5" customFormat="1" x14ac:dyDescent="0.35">
      <c r="A304" s="4"/>
      <c r="B304" s="1"/>
      <c r="C304" s="154"/>
      <c r="D304" s="3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08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</row>
    <row r="305" spans="1:49" s="5" customFormat="1" x14ac:dyDescent="0.35">
      <c r="A305" s="4"/>
      <c r="B305" s="1"/>
      <c r="C305" s="154"/>
      <c r="D305" s="3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08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</row>
    <row r="306" spans="1:49" s="5" customFormat="1" x14ac:dyDescent="0.35">
      <c r="A306" s="4"/>
      <c r="B306" s="1"/>
      <c r="C306" s="154"/>
      <c r="D306" s="3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08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</row>
    <row r="307" spans="1:49" s="5" customFormat="1" x14ac:dyDescent="0.35">
      <c r="A307" s="4"/>
      <c r="B307" s="1"/>
      <c r="C307" s="154"/>
      <c r="D307" s="3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08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</row>
    <row r="308" spans="1:49" s="5" customFormat="1" x14ac:dyDescent="0.35">
      <c r="A308" s="4"/>
      <c r="B308" s="1"/>
      <c r="C308" s="154"/>
      <c r="D308" s="3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08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</row>
    <row r="309" spans="1:49" s="5" customFormat="1" x14ac:dyDescent="0.35">
      <c r="A309" s="4"/>
      <c r="B309" s="1"/>
      <c r="C309" s="154"/>
      <c r="D309" s="3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08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</row>
    <row r="310" spans="1:49" s="5" customFormat="1" x14ac:dyDescent="0.35">
      <c r="A310" s="4"/>
      <c r="B310" s="1"/>
      <c r="C310" s="154"/>
      <c r="D310" s="3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08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</row>
    <row r="311" spans="1:49" s="5" customFormat="1" x14ac:dyDescent="0.35">
      <c r="A311" s="4"/>
      <c r="B311" s="1"/>
      <c r="C311" s="154"/>
      <c r="D311" s="3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08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</row>
    <row r="312" spans="1:49" s="5" customFormat="1" x14ac:dyDescent="0.35">
      <c r="A312" s="4"/>
      <c r="B312" s="1"/>
      <c r="C312" s="154"/>
      <c r="D312" s="3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08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</row>
    <row r="313" spans="1:49" s="5" customFormat="1" x14ac:dyDescent="0.35">
      <c r="A313" s="4"/>
      <c r="B313" s="1"/>
      <c r="C313" s="154"/>
      <c r="D313" s="3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08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</row>
    <row r="314" spans="1:49" s="5" customFormat="1" x14ac:dyDescent="0.35">
      <c r="A314" s="4"/>
      <c r="B314" s="1"/>
      <c r="C314" s="154"/>
      <c r="D314" s="3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08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</row>
    <row r="315" spans="1:49" s="5" customFormat="1" x14ac:dyDescent="0.35">
      <c r="A315" s="4"/>
      <c r="B315" s="1"/>
      <c r="C315" s="154"/>
      <c r="D315" s="3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08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</row>
    <row r="316" spans="1:49" s="5" customFormat="1" x14ac:dyDescent="0.35">
      <c r="A316" s="4"/>
      <c r="B316" s="1"/>
      <c r="C316" s="154"/>
      <c r="D316" s="3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08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</row>
    <row r="317" spans="1:49" s="5" customFormat="1" x14ac:dyDescent="0.35">
      <c r="A317" s="4"/>
      <c r="B317" s="1"/>
      <c r="C317" s="154"/>
      <c r="D317" s="3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08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</row>
    <row r="318" spans="1:49" s="5" customFormat="1" x14ac:dyDescent="0.35">
      <c r="A318" s="4"/>
      <c r="B318" s="1"/>
      <c r="C318" s="154"/>
      <c r="D318" s="3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08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</row>
    <row r="319" spans="1:49" s="5" customFormat="1" x14ac:dyDescent="0.35">
      <c r="A319" s="4"/>
      <c r="B319" s="1"/>
      <c r="C319" s="154"/>
      <c r="D319" s="3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08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</row>
    <row r="320" spans="1:49" s="5" customFormat="1" x14ac:dyDescent="0.35">
      <c r="A320" s="4"/>
      <c r="B320" s="1"/>
      <c r="C320" s="4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2"/>
      <c r="T320" s="4"/>
      <c r="U320" s="4"/>
      <c r="V320" s="4"/>
      <c r="W320" s="4"/>
      <c r="X320" s="25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</row>
    <row r="321" spans="1:49" s="5" customFormat="1" x14ac:dyDescent="0.35">
      <c r="A321" s="4"/>
      <c r="B321" s="1"/>
      <c r="C321" s="4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2"/>
      <c r="T321" s="4"/>
      <c r="U321" s="4"/>
      <c r="V321" s="4"/>
      <c r="W321" s="4"/>
      <c r="X321" s="25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</row>
    <row r="322" spans="1:49" s="5" customFormat="1" x14ac:dyDescent="0.35">
      <c r="A322" s="4"/>
      <c r="B322" s="1"/>
      <c r="C322" s="4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2"/>
      <c r="T322" s="4"/>
      <c r="U322" s="4"/>
      <c r="V322" s="4"/>
      <c r="W322" s="4"/>
      <c r="X322" s="25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</row>
    <row r="323" spans="1:49" s="5" customFormat="1" x14ac:dyDescent="0.35">
      <c r="A323" s="4"/>
      <c r="B323" s="1"/>
      <c r="C323" s="4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2"/>
      <c r="T323" s="4"/>
      <c r="U323" s="4"/>
      <c r="V323" s="4"/>
      <c r="W323" s="4"/>
      <c r="X323" s="25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</row>
    <row r="324" spans="1:49" s="5" customFormat="1" x14ac:dyDescent="0.35">
      <c r="A324" s="4"/>
      <c r="B324" s="1"/>
      <c r="C324" s="4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2"/>
      <c r="T324" s="4"/>
      <c r="U324" s="4"/>
      <c r="V324" s="4"/>
      <c r="W324" s="4"/>
      <c r="X324" s="25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</row>
    <row r="325" spans="1:49" s="5" customFormat="1" x14ac:dyDescent="0.35">
      <c r="A325" s="4"/>
      <c r="B325" s="1"/>
      <c r="C325" s="4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2"/>
      <c r="T325" s="4"/>
      <c r="U325" s="4"/>
      <c r="V325" s="4"/>
      <c r="W325" s="4"/>
      <c r="X325" s="25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</row>
    <row r="326" spans="1:49" s="5" customFormat="1" x14ac:dyDescent="0.35">
      <c r="A326" s="4"/>
      <c r="B326" s="1"/>
      <c r="C326" s="4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2"/>
      <c r="T326" s="4"/>
      <c r="U326" s="4"/>
      <c r="V326" s="4"/>
      <c r="W326" s="4"/>
      <c r="X326" s="25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</row>
    <row r="327" spans="1:49" s="5" customFormat="1" x14ac:dyDescent="0.35">
      <c r="A327" s="4"/>
      <c r="B327" s="1"/>
      <c r="C327" s="4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2"/>
      <c r="T327" s="4"/>
      <c r="U327" s="4"/>
      <c r="V327" s="4"/>
      <c r="W327" s="4"/>
      <c r="X327" s="25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</row>
    <row r="328" spans="1:49" s="5" customFormat="1" x14ac:dyDescent="0.35">
      <c r="A328" s="4"/>
      <c r="B328" s="1"/>
      <c r="C328" s="4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2"/>
      <c r="T328" s="4"/>
      <c r="U328" s="4"/>
      <c r="V328" s="4"/>
      <c r="W328" s="4"/>
      <c r="X328" s="25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</row>
    <row r="329" spans="1:49" s="5" customFormat="1" x14ac:dyDescent="0.35">
      <c r="A329" s="4"/>
      <c r="B329" s="1"/>
      <c r="C329" s="4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2"/>
      <c r="T329" s="4"/>
      <c r="U329" s="4"/>
      <c r="V329" s="4"/>
      <c r="W329" s="4"/>
      <c r="X329" s="25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</row>
    <row r="330" spans="1:49" s="5" customFormat="1" x14ac:dyDescent="0.35">
      <c r="A330" s="4"/>
      <c r="B330" s="1"/>
      <c r="C330" s="4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2"/>
      <c r="T330" s="4"/>
      <c r="U330" s="4"/>
      <c r="V330" s="4"/>
      <c r="W330" s="4"/>
      <c r="X330" s="25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</row>
    <row r="331" spans="1:49" s="5" customFormat="1" x14ac:dyDescent="0.35">
      <c r="A331" s="4"/>
      <c r="B331" s="1"/>
      <c r="C331" s="4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2"/>
      <c r="T331" s="4"/>
      <c r="U331" s="4"/>
      <c r="V331" s="4"/>
      <c r="W331" s="4"/>
      <c r="X331" s="25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</row>
    <row r="332" spans="1:49" s="5" customFormat="1" x14ac:dyDescent="0.35">
      <c r="A332" s="4"/>
      <c r="B332" s="1"/>
      <c r="C332" s="4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2"/>
      <c r="T332" s="4"/>
      <c r="U332" s="4"/>
      <c r="V332" s="4"/>
      <c r="W332" s="4"/>
      <c r="X332" s="25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</row>
    <row r="333" spans="1:49" s="5" customFormat="1" x14ac:dyDescent="0.35">
      <c r="A333" s="4"/>
      <c r="B333" s="1"/>
      <c r="C333" s="4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2"/>
      <c r="T333" s="4"/>
      <c r="U333" s="4"/>
      <c r="V333" s="4"/>
      <c r="W333" s="4"/>
      <c r="X333" s="25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</row>
  </sheetData>
  <mergeCells count="20">
    <mergeCell ref="A32:A290"/>
    <mergeCell ref="B33:B50"/>
    <mergeCell ref="B51:B66"/>
    <mergeCell ref="B67:B75"/>
    <mergeCell ref="B77:B78"/>
    <mergeCell ref="B80:B87"/>
    <mergeCell ref="B88:B96"/>
    <mergeCell ref="B100:B213"/>
    <mergeCell ref="B269:B276"/>
    <mergeCell ref="B278:B286"/>
    <mergeCell ref="B287:B290"/>
    <mergeCell ref="B215:B229"/>
    <mergeCell ref="B233:B240"/>
    <mergeCell ref="B242:B243"/>
    <mergeCell ref="B244:B251"/>
    <mergeCell ref="B253:B260"/>
    <mergeCell ref="B261:B268"/>
    <mergeCell ref="B4:B6"/>
    <mergeCell ref="B8:B18"/>
    <mergeCell ref="B20:B30"/>
  </mergeCells>
  <conditionalFormatting sqref="B19 B7:B8 B31 B33 B214:B215 B287 B230:B232 B241:B242 B291">
    <cfRule type="containsText" dxfId="11" priority="20" operator="containsText" text="False">
      <formula>NOT(ISERROR(SEARCH("False",B7)))</formula>
    </cfRule>
  </conditionalFormatting>
  <conditionalFormatting sqref="B4">
    <cfRule type="containsText" dxfId="10" priority="19" operator="containsText" text="False">
      <formula>NOT(ISERROR(SEARCH("False",B4)))</formula>
    </cfRule>
  </conditionalFormatting>
  <conditionalFormatting sqref="B20">
    <cfRule type="containsText" dxfId="9" priority="12" operator="containsText" text="False">
      <formula>NOT(ISERROR(SEARCH("False",B20)))</formula>
    </cfRule>
  </conditionalFormatting>
  <conditionalFormatting sqref="B233">
    <cfRule type="containsText" dxfId="8" priority="11" operator="containsText" text="False">
      <formula>NOT(ISERROR(SEARCH("False",B233)))</formula>
    </cfRule>
  </conditionalFormatting>
  <conditionalFormatting sqref="D99:W99">
    <cfRule type="cellIs" dxfId="7" priority="5" operator="lessThan">
      <formula>0</formula>
    </cfRule>
    <cfRule type="cellIs" dxfId="6" priority="6" operator="greaterThan">
      <formula>0</formula>
    </cfRule>
  </conditionalFormatting>
  <printOptions horizontalCentered="1"/>
  <pageMargins left="0.19685039370078741" right="0.19685039370078741" top="0.39370078740157483" bottom="0.19685039370078741" header="0.19685039370078741" footer="0.31496062992125984"/>
  <pageSetup paperSize="9" scale="33" fitToHeight="100" orientation="landscape" r:id="rId1"/>
  <headerFooter>
    <oddHeader>&amp;C&amp;16FY 2017-18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80F6-80FC-470D-885E-786655288987}">
  <sheetPr>
    <pageSetUpPr fitToPage="1"/>
  </sheetPr>
  <dimension ref="A1:AW333"/>
  <sheetViews>
    <sheetView showGridLines="0" view="pageBreakPreview" zoomScale="72" zoomScaleSheetLayoutView="70" workbookViewId="0">
      <pane xSplit="4" ySplit="3" topLeftCell="S4" activePane="bottomRight" state="frozen"/>
      <selection pane="topRight" activeCell="E1" sqref="E1"/>
      <selection pane="bottomLeft" activeCell="A4" sqref="A4"/>
      <selection pane="bottomRight" activeCell="T1" sqref="T1:W1048576"/>
    </sheetView>
  </sheetViews>
  <sheetFormatPr defaultColWidth="8.6328125" defaultRowHeight="15.5" outlineLevelRow="1" outlineLevelCol="1" x14ac:dyDescent="0.35"/>
  <cols>
    <col min="1" max="1" width="8.6328125" style="4"/>
    <col min="2" max="2" width="13.1796875" style="1" customWidth="1"/>
    <col min="3" max="3" width="59.54296875" style="4" customWidth="1"/>
    <col min="4" max="4" width="14.81640625" style="3" customWidth="1"/>
    <col min="5" max="5" width="19" style="4" bestFit="1" customWidth="1"/>
    <col min="6" max="6" width="20.36328125" style="4" bestFit="1" customWidth="1"/>
    <col min="7" max="8" width="20.453125" style="4" bestFit="1" customWidth="1"/>
    <col min="9" max="9" width="18.6328125" style="4" bestFit="1" customWidth="1"/>
    <col min="10" max="10" width="19.08984375" style="4" customWidth="1"/>
    <col min="11" max="11" width="19.90625" style="4" bestFit="1" customWidth="1"/>
    <col min="12" max="12" width="17.08984375" style="4" bestFit="1" customWidth="1"/>
    <col min="13" max="13" width="14.08984375" style="4" customWidth="1"/>
    <col min="14" max="14" width="17.08984375" style="4" customWidth="1"/>
    <col min="15" max="15" width="18" style="4" customWidth="1"/>
    <col min="16" max="16" width="20.81640625" style="4" customWidth="1"/>
    <col min="17" max="17" width="18.1796875" style="4" customWidth="1"/>
    <col min="18" max="18" width="19.1796875" style="4" customWidth="1"/>
    <col min="19" max="19" width="18.6328125" style="2" customWidth="1"/>
    <col min="20" max="20" width="11.36328125" style="4" bestFit="1" customWidth="1"/>
    <col min="21" max="21" width="11.36328125" style="4" customWidth="1"/>
    <col min="22" max="22" width="12" style="4" bestFit="1" customWidth="1"/>
    <col min="23" max="23" width="13" style="4" customWidth="1"/>
    <col min="24" max="24" width="15.54296875" style="2" bestFit="1" customWidth="1"/>
    <col min="25" max="26" width="13.54296875" style="5" customWidth="1"/>
    <col min="27" max="27" width="12" style="4" customWidth="1"/>
    <col min="28" max="28" width="13.90625" style="4" bestFit="1" customWidth="1"/>
    <col min="29" max="29" width="12" style="4" customWidth="1"/>
    <col min="30" max="30" width="27.54296875" style="4" bestFit="1" customWidth="1" outlineLevel="1"/>
    <col min="31" max="32" width="15.90625" style="4" customWidth="1" outlineLevel="1"/>
    <col min="33" max="33" width="11.08984375" style="4" customWidth="1" outlineLevel="1"/>
    <col min="34" max="34" width="21" style="4" customWidth="1" outlineLevel="1"/>
    <col min="35" max="35" width="11.36328125" style="4" customWidth="1" outlineLevel="1"/>
    <col min="36" max="36" width="16.90625" style="4" customWidth="1" outlineLevel="1"/>
    <col min="37" max="37" width="13.54296875" style="4" customWidth="1" outlineLevel="1"/>
    <col min="38" max="38" width="16" style="4" customWidth="1" outlineLevel="1"/>
    <col min="39" max="39" width="11.81640625" style="4" customWidth="1" outlineLevel="1"/>
    <col min="40" max="40" width="21" style="4" customWidth="1" outlineLevel="1"/>
    <col min="41" max="41" width="16.08984375" style="4" customWidth="1" outlineLevel="1"/>
    <col min="42" max="42" width="8.1796875" style="4" customWidth="1" outlineLevel="1"/>
    <col min="43" max="44" width="10.6328125" style="4" customWidth="1" outlineLevel="1"/>
    <col min="45" max="45" width="6.90625" style="4" customWidth="1" outlineLevel="1"/>
    <col min="46" max="46" width="5.81640625" style="4" customWidth="1" outlineLevel="1"/>
    <col min="47" max="16384" width="8.6328125" style="4"/>
  </cols>
  <sheetData>
    <row r="1" spans="2:49" x14ac:dyDescent="0.35">
      <c r="C1" s="2" t="s">
        <v>169</v>
      </c>
    </row>
    <row r="2" spans="2:49" ht="16" thickBot="1" x14ac:dyDescent="0.4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6"/>
      <c r="U2" s="6"/>
      <c r="V2" s="6"/>
      <c r="W2" s="6"/>
      <c r="AA2" s="8"/>
    </row>
    <row r="3" spans="2:49" s="17" customFormat="1" ht="31.5" thickBot="1" x14ac:dyDescent="0.4">
      <c r="B3" s="9"/>
      <c r="C3" s="10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170</v>
      </c>
      <c r="J3" s="11" t="s">
        <v>6</v>
      </c>
      <c r="K3" s="11" t="s">
        <v>7</v>
      </c>
      <c r="L3" s="12" t="s">
        <v>8</v>
      </c>
      <c r="M3" s="11" t="s">
        <v>9</v>
      </c>
      <c r="N3" s="11" t="s">
        <v>10</v>
      </c>
      <c r="O3" s="12" t="s">
        <v>11</v>
      </c>
      <c r="P3" s="11" t="s">
        <v>12</v>
      </c>
      <c r="Q3" s="12" t="s">
        <v>13</v>
      </c>
      <c r="R3" s="12" t="s">
        <v>14</v>
      </c>
      <c r="S3" s="11" t="s">
        <v>15</v>
      </c>
      <c r="T3" s="11"/>
      <c r="U3" s="11"/>
      <c r="V3" s="11"/>
      <c r="W3" s="11"/>
      <c r="X3" s="13" t="s">
        <v>16</v>
      </c>
      <c r="Y3" s="14"/>
      <c r="Z3" s="14"/>
      <c r="AA3" s="15"/>
      <c r="AB3" s="16"/>
    </row>
    <row r="4" spans="2:49" ht="14" x14ac:dyDescent="0.3">
      <c r="B4" s="194" t="s">
        <v>20</v>
      </c>
      <c r="C4" s="20" t="s">
        <v>21</v>
      </c>
      <c r="D4" s="21" t="s">
        <v>22</v>
      </c>
      <c r="E4" s="22">
        <v>1</v>
      </c>
      <c r="F4" s="22">
        <v>2</v>
      </c>
      <c r="G4" s="22">
        <v>5</v>
      </c>
      <c r="H4" s="22">
        <v>2</v>
      </c>
      <c r="I4" s="22">
        <v>3</v>
      </c>
      <c r="J4" s="22">
        <v>3</v>
      </c>
      <c r="K4" s="22">
        <v>3</v>
      </c>
      <c r="L4" s="22">
        <v>2</v>
      </c>
      <c r="M4" s="22">
        <v>2</v>
      </c>
      <c r="N4" s="22">
        <v>1</v>
      </c>
      <c r="O4" s="22">
        <v>4</v>
      </c>
      <c r="P4" s="22">
        <v>1</v>
      </c>
      <c r="Q4" s="22">
        <v>1</v>
      </c>
      <c r="R4" s="22"/>
      <c r="S4" s="23"/>
      <c r="T4" s="18"/>
      <c r="U4" s="18"/>
      <c r="V4" s="18"/>
      <c r="W4" s="24"/>
      <c r="X4" s="25"/>
    </row>
    <row r="5" spans="2:49" ht="14" x14ac:dyDescent="0.3">
      <c r="B5" s="195"/>
      <c r="C5" s="20" t="s">
        <v>23</v>
      </c>
      <c r="D5" s="21" t="s">
        <v>24</v>
      </c>
      <c r="E5" s="22"/>
      <c r="F5" s="22"/>
      <c r="G5" s="22"/>
      <c r="H5" s="22"/>
      <c r="I5" s="22"/>
      <c r="J5" s="22"/>
      <c r="K5" s="26"/>
      <c r="L5" s="26"/>
      <c r="M5" s="22"/>
      <c r="N5" s="22"/>
      <c r="O5" s="22"/>
      <c r="P5" s="22"/>
      <c r="Q5" s="22"/>
      <c r="R5" s="22"/>
      <c r="S5" s="23"/>
      <c r="T5" s="18"/>
      <c r="U5" s="18"/>
      <c r="V5" s="18"/>
      <c r="W5" s="24"/>
      <c r="X5" s="25"/>
    </row>
    <row r="6" spans="2:49" ht="15" thickBot="1" x14ac:dyDescent="0.4">
      <c r="B6" s="196"/>
      <c r="C6" s="20" t="s">
        <v>25</v>
      </c>
      <c r="D6" s="21" t="s">
        <v>24</v>
      </c>
      <c r="E6" s="27">
        <v>210</v>
      </c>
      <c r="F6" s="27">
        <v>1000</v>
      </c>
      <c r="G6" s="27">
        <v>1920</v>
      </c>
      <c r="H6" s="27">
        <v>1000</v>
      </c>
      <c r="I6" s="27">
        <v>420</v>
      </c>
      <c r="J6" s="27">
        <v>1980</v>
      </c>
      <c r="K6" s="163">
        <v>630</v>
      </c>
      <c r="L6" s="163">
        <v>500</v>
      </c>
      <c r="M6" s="27">
        <v>500</v>
      </c>
      <c r="N6" s="27">
        <v>250</v>
      </c>
      <c r="O6" s="27">
        <v>840</v>
      </c>
      <c r="P6" s="27">
        <v>500</v>
      </c>
      <c r="Q6" s="164">
        <v>108</v>
      </c>
      <c r="R6" s="164">
        <v>192.53</v>
      </c>
      <c r="S6" s="28">
        <f>SUM(Q6:R6)</f>
        <v>300.52999999999997</v>
      </c>
      <c r="T6" s="29"/>
      <c r="U6" s="30"/>
      <c r="V6" s="30"/>
      <c r="W6" s="31"/>
      <c r="X6" s="25"/>
    </row>
    <row r="7" spans="2:49" s="38" customFormat="1" ht="16" thickBot="1" x14ac:dyDescent="0.4">
      <c r="B7" s="1"/>
      <c r="C7" s="32" t="s">
        <v>26</v>
      </c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36"/>
      <c r="U7" s="36"/>
      <c r="V7" s="36"/>
      <c r="W7" s="37"/>
      <c r="X7" s="25"/>
      <c r="Y7" s="5"/>
      <c r="Z7" s="5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2:49" s="152" customFormat="1" ht="14.5" x14ac:dyDescent="0.3">
      <c r="B8" s="194" t="s">
        <v>27</v>
      </c>
      <c r="C8" s="179" t="s">
        <v>28</v>
      </c>
      <c r="D8" s="150" t="s">
        <v>29</v>
      </c>
      <c r="E8" s="47">
        <v>0.8</v>
      </c>
      <c r="F8" s="47">
        <v>0.85</v>
      </c>
      <c r="G8" s="47">
        <v>0.8</v>
      </c>
      <c r="H8" s="47">
        <v>0.85</v>
      </c>
      <c r="I8" s="42">
        <v>0.72</v>
      </c>
      <c r="J8" s="47">
        <v>0.85</v>
      </c>
      <c r="K8" s="47">
        <v>0.8</v>
      </c>
      <c r="L8" s="47">
        <v>0.85</v>
      </c>
      <c r="M8" s="46">
        <v>0.85</v>
      </c>
      <c r="N8" s="47">
        <v>0.85</v>
      </c>
      <c r="O8" s="47">
        <v>0.85</v>
      </c>
      <c r="P8" s="47">
        <v>0.85</v>
      </c>
      <c r="Q8" s="47">
        <v>0.85</v>
      </c>
      <c r="R8" s="47">
        <v>0.85</v>
      </c>
      <c r="S8" s="180">
        <v>0.85</v>
      </c>
      <c r="T8" s="44"/>
      <c r="U8" s="44"/>
      <c r="V8" s="44"/>
      <c r="W8" s="45"/>
      <c r="X8" s="181"/>
      <c r="Y8" s="151"/>
      <c r="Z8" s="151"/>
    </row>
    <row r="9" spans="2:49" s="152" customFormat="1" ht="14.5" x14ac:dyDescent="0.3">
      <c r="B9" s="195"/>
      <c r="C9" s="179" t="s">
        <v>30</v>
      </c>
      <c r="D9" s="150" t="s">
        <v>29</v>
      </c>
      <c r="E9" s="47">
        <v>0.85</v>
      </c>
      <c r="F9" s="47">
        <v>0.85</v>
      </c>
      <c r="G9" s="47">
        <v>0.85</v>
      </c>
      <c r="H9" s="47">
        <v>0.85</v>
      </c>
      <c r="I9" s="47">
        <v>0.85</v>
      </c>
      <c r="J9" s="47">
        <v>0.85</v>
      </c>
      <c r="K9" s="47">
        <v>0.85</v>
      </c>
      <c r="L9" s="47">
        <v>0.85</v>
      </c>
      <c r="M9" s="46">
        <v>0.85</v>
      </c>
      <c r="N9" s="47">
        <v>0.85</v>
      </c>
      <c r="O9" s="47">
        <v>0.85</v>
      </c>
      <c r="P9" s="47">
        <v>0.85</v>
      </c>
      <c r="Q9" s="47">
        <v>0.85</v>
      </c>
      <c r="R9" s="47">
        <v>0.85</v>
      </c>
      <c r="S9" s="180">
        <f>AVERAGE(Q9:R9)</f>
        <v>0.85</v>
      </c>
      <c r="T9" s="44"/>
      <c r="U9" s="44"/>
      <c r="V9" s="44"/>
      <c r="W9" s="45"/>
      <c r="X9" s="181"/>
      <c r="Y9" s="151"/>
      <c r="Z9" s="151"/>
    </row>
    <row r="10" spans="2:49" ht="14" customHeight="1" x14ac:dyDescent="0.3">
      <c r="B10" s="195"/>
      <c r="C10" s="20" t="s">
        <v>31</v>
      </c>
      <c r="D10" s="21" t="s">
        <v>19</v>
      </c>
      <c r="E10" s="27">
        <v>1471.68</v>
      </c>
      <c r="F10" s="27">
        <v>7446</v>
      </c>
      <c r="G10" s="27">
        <v>13455.36</v>
      </c>
      <c r="H10" s="27">
        <v>7446</v>
      </c>
      <c r="I10" s="27">
        <v>1324.5119999999999</v>
      </c>
      <c r="J10" s="27">
        <v>14743.08</v>
      </c>
      <c r="K10" s="27">
        <v>4415.04</v>
      </c>
      <c r="L10" s="27">
        <v>3723</v>
      </c>
      <c r="M10" s="27">
        <v>3254.7689999999998</v>
      </c>
      <c r="N10" s="27">
        <v>1641.9003749999999</v>
      </c>
      <c r="O10" s="27">
        <v>6254.64</v>
      </c>
      <c r="P10" s="27">
        <v>3723</v>
      </c>
      <c r="Q10" s="27">
        <v>325.03809599999994</v>
      </c>
      <c r="R10" s="27">
        <v>1234.3698993599999</v>
      </c>
      <c r="S10" s="28">
        <f>SUM(Q10:R10)</f>
        <v>1559.4079953599999</v>
      </c>
      <c r="T10" s="30"/>
      <c r="U10" s="30"/>
      <c r="V10" s="41"/>
      <c r="W10" s="31"/>
      <c r="X10" s="40">
        <f>SUM(E10:P10,S10:W10)</f>
        <v>70458.389370360004</v>
      </c>
    </row>
    <row r="11" spans="2:49" ht="14" customHeight="1" x14ac:dyDescent="0.3">
      <c r="B11" s="195"/>
      <c r="C11" s="158" t="s">
        <v>32</v>
      </c>
      <c r="D11" s="21" t="s">
        <v>19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  <c r="T11" s="30"/>
      <c r="U11" s="30"/>
      <c r="V11" s="41"/>
      <c r="W11" s="31"/>
      <c r="X11" s="40">
        <f>SUM(E11:P11,S11:W11)</f>
        <v>0</v>
      </c>
    </row>
    <row r="12" spans="2:49" ht="14.5" customHeight="1" x14ac:dyDescent="0.3">
      <c r="B12" s="195"/>
      <c r="C12" s="20" t="s">
        <v>33</v>
      </c>
      <c r="D12" s="21" t="s">
        <v>29</v>
      </c>
      <c r="E12" s="42">
        <v>0.1096</v>
      </c>
      <c r="F12" s="42">
        <v>0.06</v>
      </c>
      <c r="G12" s="42">
        <v>9.3399999999999997E-2</v>
      </c>
      <c r="H12" s="42">
        <v>0.06</v>
      </c>
      <c r="I12" s="42">
        <v>0.1081</v>
      </c>
      <c r="J12" s="42">
        <v>0.06</v>
      </c>
      <c r="K12" s="42">
        <v>0.1075</v>
      </c>
      <c r="L12" s="42">
        <v>0.10249999999999999</v>
      </c>
      <c r="M12" s="42">
        <v>0.10249999999999999</v>
      </c>
      <c r="N12" s="42">
        <v>9.1399999999999995E-2</v>
      </c>
      <c r="O12" s="42">
        <v>0.1021</v>
      </c>
      <c r="P12" s="42">
        <v>0.06</v>
      </c>
      <c r="Q12" s="42">
        <v>0.01</v>
      </c>
      <c r="R12" s="42">
        <v>3.1E-2</v>
      </c>
      <c r="S12" s="43"/>
      <c r="T12" s="44"/>
      <c r="U12" s="44"/>
      <c r="V12" s="44"/>
      <c r="W12" s="45"/>
      <c r="X12" s="25"/>
    </row>
    <row r="13" spans="2:49" ht="14.5" customHeight="1" x14ac:dyDescent="0.3">
      <c r="B13" s="195"/>
      <c r="C13" s="20" t="s">
        <v>34</v>
      </c>
      <c r="D13" s="21" t="s">
        <v>29</v>
      </c>
      <c r="E13" s="42"/>
      <c r="F13" s="42"/>
      <c r="G13" s="42"/>
      <c r="H13" s="42"/>
      <c r="I13" s="42"/>
      <c r="J13" s="42"/>
      <c r="K13" s="42"/>
      <c r="L13" s="42"/>
      <c r="M13" s="46"/>
      <c r="N13" s="47"/>
      <c r="O13" s="42"/>
      <c r="P13" s="42"/>
      <c r="Q13" s="42"/>
      <c r="R13" s="42"/>
      <c r="S13" s="43"/>
      <c r="T13" s="44"/>
      <c r="U13" s="44"/>
      <c r="V13" s="44"/>
      <c r="W13" s="45"/>
      <c r="X13" s="25"/>
    </row>
    <row r="14" spans="2:49" ht="14.5" customHeight="1" x14ac:dyDescent="0.3">
      <c r="B14" s="195"/>
      <c r="C14" s="20" t="s">
        <v>35</v>
      </c>
      <c r="D14" s="21" t="s">
        <v>29</v>
      </c>
      <c r="E14" s="42"/>
      <c r="F14" s="42"/>
      <c r="G14" s="42"/>
      <c r="H14" s="42"/>
      <c r="I14" s="42"/>
      <c r="J14" s="42"/>
      <c r="K14" s="42"/>
      <c r="L14" s="42"/>
      <c r="M14" s="46"/>
      <c r="N14" s="47"/>
      <c r="O14" s="42"/>
      <c r="P14" s="42"/>
      <c r="Q14" s="42"/>
      <c r="R14" s="42"/>
      <c r="S14" s="43"/>
      <c r="T14" s="44"/>
      <c r="U14" s="44"/>
      <c r="V14" s="44"/>
      <c r="W14" s="45"/>
      <c r="X14" s="25"/>
    </row>
    <row r="15" spans="2:49" ht="14.5" customHeight="1" x14ac:dyDescent="0.3">
      <c r="B15" s="195"/>
      <c r="C15" s="20" t="s">
        <v>36</v>
      </c>
      <c r="D15" s="21" t="s">
        <v>29</v>
      </c>
      <c r="E15" s="42">
        <f>SUM(E12:E14)</f>
        <v>0.1096</v>
      </c>
      <c r="F15" s="42">
        <f t="shared" ref="F15:M15" si="0">SUM(F12:F14)</f>
        <v>0.06</v>
      </c>
      <c r="G15" s="42">
        <f t="shared" si="0"/>
        <v>9.3399999999999997E-2</v>
      </c>
      <c r="H15" s="42">
        <f t="shared" si="0"/>
        <v>0.06</v>
      </c>
      <c r="I15" s="42">
        <f t="shared" si="0"/>
        <v>0.1081</v>
      </c>
      <c r="J15" s="42">
        <f t="shared" si="0"/>
        <v>0.06</v>
      </c>
      <c r="K15" s="42">
        <f t="shared" si="0"/>
        <v>0.1075</v>
      </c>
      <c r="L15" s="42">
        <f t="shared" si="0"/>
        <v>0.10249999999999999</v>
      </c>
      <c r="M15" s="42">
        <f t="shared" si="0"/>
        <v>0.10249999999999999</v>
      </c>
      <c r="N15" s="42">
        <f>SUM(N12:N14)</f>
        <v>9.1399999999999995E-2</v>
      </c>
      <c r="O15" s="42">
        <f>SUM(O12:O14)</f>
        <v>0.1021</v>
      </c>
      <c r="P15" s="42">
        <f>SUM(P12:P14)</f>
        <v>0.06</v>
      </c>
      <c r="Q15" s="42">
        <f>SUM(Q12:Q14)</f>
        <v>0.01</v>
      </c>
      <c r="R15" s="42">
        <f>SUM(R12:R14)</f>
        <v>3.1E-2</v>
      </c>
      <c r="S15" s="43"/>
      <c r="T15" s="42"/>
      <c r="U15" s="42"/>
      <c r="V15" s="42"/>
      <c r="W15" s="48"/>
      <c r="X15" s="25"/>
    </row>
    <row r="16" spans="2:49" ht="14" x14ac:dyDescent="0.3">
      <c r="B16" s="195"/>
      <c r="C16" s="20" t="s">
        <v>37</v>
      </c>
      <c r="D16" s="21" t="s">
        <v>38</v>
      </c>
      <c r="E16" s="49">
        <v>2787</v>
      </c>
      <c r="F16" s="49">
        <v>2375</v>
      </c>
      <c r="G16" s="49">
        <v>2688</v>
      </c>
      <c r="H16" s="49">
        <v>2375</v>
      </c>
      <c r="I16" s="160">
        <v>2455.75</v>
      </c>
      <c r="J16" s="49">
        <v>2230</v>
      </c>
      <c r="K16" s="49">
        <v>2754</v>
      </c>
      <c r="L16" s="49">
        <v>2430</v>
      </c>
      <c r="M16" s="49">
        <v>2430</v>
      </c>
      <c r="N16" s="49">
        <v>2430</v>
      </c>
      <c r="O16" s="49">
        <v>2630</v>
      </c>
      <c r="P16" s="49">
        <v>2375</v>
      </c>
      <c r="Q16" s="49">
        <v>2900</v>
      </c>
      <c r="R16" s="49">
        <v>2035</v>
      </c>
      <c r="S16" s="50"/>
      <c r="T16" s="30"/>
      <c r="U16" s="30"/>
      <c r="V16" s="30"/>
      <c r="W16" s="31"/>
      <c r="X16" s="25"/>
    </row>
    <row r="17" spans="1:49" ht="14" x14ac:dyDescent="0.3">
      <c r="B17" s="195"/>
      <c r="C17" s="20" t="s">
        <v>39</v>
      </c>
      <c r="D17" s="21" t="s">
        <v>40</v>
      </c>
      <c r="E17" s="27">
        <v>1.4</v>
      </c>
      <c r="F17" s="27">
        <v>0.5</v>
      </c>
      <c r="G17" s="27">
        <v>1</v>
      </c>
      <c r="H17" s="27">
        <v>0.5</v>
      </c>
      <c r="I17" s="27">
        <v>2.81</v>
      </c>
      <c r="J17" s="27">
        <v>0.5</v>
      </c>
      <c r="K17" s="27">
        <v>1</v>
      </c>
      <c r="L17" s="27">
        <v>0.5</v>
      </c>
      <c r="M17" s="27">
        <v>0.5</v>
      </c>
      <c r="N17" s="27">
        <v>0.5</v>
      </c>
      <c r="O17" s="27">
        <v>1.2</v>
      </c>
      <c r="P17" s="27">
        <v>0.5</v>
      </c>
      <c r="Q17" s="27">
        <v>0</v>
      </c>
      <c r="R17" s="27">
        <v>0</v>
      </c>
      <c r="S17" s="28"/>
      <c r="T17" s="30"/>
      <c r="U17" s="30"/>
      <c r="V17" s="30"/>
      <c r="W17" s="31"/>
      <c r="X17" s="25"/>
    </row>
    <row r="18" spans="1:49" ht="14.5" thickBot="1" x14ac:dyDescent="0.35">
      <c r="B18" s="196"/>
      <c r="C18" s="20" t="s">
        <v>41</v>
      </c>
      <c r="D18" s="21" t="s">
        <v>29</v>
      </c>
      <c r="E18" s="42">
        <v>8.0000000000000002E-3</v>
      </c>
      <c r="F18" s="42">
        <v>8.0000000000000002E-3</v>
      </c>
      <c r="G18" s="42">
        <v>8.0000000000000002E-3</v>
      </c>
      <c r="H18" s="42">
        <v>8.0000000000000002E-3</v>
      </c>
      <c r="I18" s="42">
        <v>8.0000000000000002E-3</v>
      </c>
      <c r="J18" s="42">
        <v>8.0000000000000002E-3</v>
      </c>
      <c r="K18" s="42">
        <v>8.0000000000000002E-3</v>
      </c>
      <c r="L18" s="42">
        <v>8.0000000000000002E-3</v>
      </c>
      <c r="M18" s="42">
        <v>8.0000000000000002E-3</v>
      </c>
      <c r="N18" s="42">
        <v>8.0000000000000002E-3</v>
      </c>
      <c r="O18" s="42">
        <v>8.0000000000000002E-3</v>
      </c>
      <c r="P18" s="42">
        <v>8.0000000000000002E-3</v>
      </c>
      <c r="Q18" s="42">
        <v>8.0000000000000002E-3</v>
      </c>
      <c r="R18" s="42">
        <v>8.0000000000000002E-3</v>
      </c>
      <c r="S18" s="43"/>
      <c r="T18" s="44"/>
      <c r="U18" s="44"/>
      <c r="V18" s="44"/>
      <c r="W18" s="45"/>
      <c r="X18" s="25"/>
    </row>
    <row r="19" spans="1:49" s="38" customFormat="1" ht="16" thickBot="1" x14ac:dyDescent="0.4">
      <c r="B19" s="1"/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36"/>
      <c r="U19" s="36"/>
      <c r="V19" s="36"/>
      <c r="W19" s="37"/>
      <c r="X19" s="2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4.5" customHeight="1" x14ac:dyDescent="0.3">
      <c r="B20" s="194" t="s">
        <v>42</v>
      </c>
      <c r="C20" s="20" t="s">
        <v>43</v>
      </c>
      <c r="D20" s="21" t="s">
        <v>29</v>
      </c>
      <c r="E20" s="47">
        <v>0.56784999999999997</v>
      </c>
      <c r="F20" s="47">
        <v>0.76354999999999995</v>
      </c>
      <c r="G20" s="47">
        <v>0.52122000000000002</v>
      </c>
      <c r="H20" s="47">
        <v>0.81964999999999999</v>
      </c>
      <c r="I20" s="47">
        <v>0.71375</v>
      </c>
      <c r="J20" s="47">
        <v>0.63719999999999999</v>
      </c>
      <c r="K20" s="47">
        <v>0.65822999999999998</v>
      </c>
      <c r="L20" s="47">
        <v>0.71682999999999997</v>
      </c>
      <c r="M20" s="47">
        <v>0.74822999999999995</v>
      </c>
      <c r="N20" s="47">
        <v>0.54910000000000003</v>
      </c>
      <c r="O20" s="47">
        <v>0.63627</v>
      </c>
      <c r="P20" s="47">
        <v>0.84699000000000002</v>
      </c>
      <c r="Q20" s="51">
        <v>0.26179000000000002</v>
      </c>
      <c r="R20" s="51">
        <v>0.26179000000000002</v>
      </c>
      <c r="S20" s="43">
        <f>SUMPRODUCT($Q$20:$R$20,Q6:R6)/$S$6</f>
        <v>0.26179000000000002</v>
      </c>
      <c r="T20" s="44"/>
      <c r="U20" s="44"/>
      <c r="V20" s="44"/>
      <c r="W20" s="44"/>
      <c r="X20" s="25"/>
    </row>
    <row r="21" spans="1:49" ht="14" x14ac:dyDescent="0.3">
      <c r="B21" s="195"/>
      <c r="C21" s="20" t="s">
        <v>44</v>
      </c>
      <c r="D21" s="21" t="s">
        <v>29</v>
      </c>
      <c r="E21" s="42">
        <v>0.39032</v>
      </c>
      <c r="F21" s="42">
        <v>0.70396000000000003</v>
      </c>
      <c r="G21" s="42">
        <v>0.48281000000000002</v>
      </c>
      <c r="H21" s="42">
        <v>0.76207999999999998</v>
      </c>
      <c r="I21" s="42">
        <v>0.70891000000000004</v>
      </c>
      <c r="J21" s="42">
        <v>0.62897999999999998</v>
      </c>
      <c r="K21" s="42">
        <v>0.45821000000000001</v>
      </c>
      <c r="L21" s="42">
        <v>0.69815000000000005</v>
      </c>
      <c r="M21" s="42">
        <v>0.61817</v>
      </c>
      <c r="N21" s="42">
        <v>0.49918000000000001</v>
      </c>
      <c r="O21" s="42">
        <v>0.58689000000000002</v>
      </c>
      <c r="P21" s="42">
        <v>0.79247999999999996</v>
      </c>
      <c r="Q21" s="51">
        <v>0.25538</v>
      </c>
      <c r="R21" s="51">
        <f>Q21</f>
        <v>0.25538</v>
      </c>
      <c r="S21" s="43">
        <f>SUMPRODUCT($Q$20:$R$20,Q6:R6)/$S$6</f>
        <v>0.26179000000000002</v>
      </c>
      <c r="T21" s="44"/>
      <c r="U21" s="44"/>
      <c r="V21" s="44"/>
      <c r="W21" s="45"/>
      <c r="X21" s="25"/>
    </row>
    <row r="22" spans="1:49" ht="14" x14ac:dyDescent="0.3">
      <c r="B22" s="195"/>
      <c r="C22" s="20" t="s">
        <v>45</v>
      </c>
      <c r="D22" s="21" t="s">
        <v>19</v>
      </c>
      <c r="E22" s="27">
        <v>715.52599999999995</v>
      </c>
      <c r="F22" s="27">
        <v>6119.4900000000016</v>
      </c>
      <c r="G22" s="27">
        <v>8413.7729999999992</v>
      </c>
      <c r="H22" s="27">
        <v>6668.5410000000002</v>
      </c>
      <c r="I22" s="27">
        <v>1319.335</v>
      </c>
      <c r="J22" s="27">
        <v>11107.63</v>
      </c>
      <c r="K22" s="27">
        <v>2528.056</v>
      </c>
      <c r="L22" s="27">
        <v>3069.6790000000001</v>
      </c>
      <c r="M22" s="27">
        <v>2794.8449999999998</v>
      </c>
      <c r="N22" s="27">
        <v>1133.1310000000001</v>
      </c>
      <c r="O22" s="27">
        <v>4336.6040000000003</v>
      </c>
      <c r="P22" s="27">
        <v>3438.7020000000002</v>
      </c>
      <c r="Q22" s="27">
        <v>322.30099999999999</v>
      </c>
      <c r="R22" s="27">
        <v>1168.914</v>
      </c>
      <c r="S22" s="52">
        <f>SUM(Q22:R22)</f>
        <v>1491.2149999999999</v>
      </c>
      <c r="T22" s="155"/>
      <c r="U22" s="155"/>
      <c r="V22" s="155"/>
      <c r="W22" s="155"/>
      <c r="X22" s="40">
        <f>SUM(E22:P22,S22:W22)</f>
        <v>53136.526999999995</v>
      </c>
    </row>
    <row r="23" spans="1:49" ht="14" x14ac:dyDescent="0.3">
      <c r="B23" s="195"/>
      <c r="C23" s="20" t="s">
        <v>46</v>
      </c>
      <c r="D23" s="21" t="s">
        <v>29</v>
      </c>
      <c r="E23" s="42">
        <v>0.14563132576594004</v>
      </c>
      <c r="F23" s="42">
        <v>6.360595729678728E-2</v>
      </c>
      <c r="G23" s="42">
        <v>0.11088632924848342</v>
      </c>
      <c r="H23" s="42">
        <v>5.5137494985555778E-2</v>
      </c>
      <c r="I23" s="42">
        <v>0.11281820007806963</v>
      </c>
      <c r="J23" s="42">
        <v>7.3366865839067388E-2</v>
      </c>
      <c r="K23" s="42">
        <v>0.12610066114041776</v>
      </c>
      <c r="L23" s="42">
        <v>0.1097780155514632</v>
      </c>
      <c r="M23" s="42">
        <v>0.11584041333240305</v>
      </c>
      <c r="N23" s="42">
        <v>0.13594809426271101</v>
      </c>
      <c r="O23" s="42">
        <v>0.11249286307903603</v>
      </c>
      <c r="P23" s="42">
        <v>5.8538657900568294E-2</v>
      </c>
      <c r="Q23" s="42">
        <v>1.8187582104926676E-2</v>
      </c>
      <c r="R23" s="42">
        <v>3.1145788484011495E-2</v>
      </c>
      <c r="S23" s="43"/>
      <c r="T23" s="44"/>
      <c r="U23" s="44"/>
      <c r="V23" s="156"/>
      <c r="W23" s="45"/>
      <c r="X23" s="25"/>
    </row>
    <row r="24" spans="1:49" ht="14.5" x14ac:dyDescent="0.3">
      <c r="B24" s="195"/>
      <c r="C24" s="20" t="s">
        <v>47</v>
      </c>
      <c r="D24" s="21" t="s">
        <v>29</v>
      </c>
      <c r="E24" s="42"/>
      <c r="F24" s="42"/>
      <c r="G24" s="42"/>
      <c r="H24" s="42"/>
      <c r="I24" s="42"/>
      <c r="J24" s="42"/>
      <c r="K24" s="42"/>
      <c r="L24" s="42"/>
      <c r="M24" s="46"/>
      <c r="N24" s="47"/>
      <c r="O24" s="42"/>
      <c r="P24" s="42"/>
      <c r="Q24" s="42"/>
      <c r="R24" s="42"/>
      <c r="S24" s="43"/>
      <c r="T24" s="44"/>
      <c r="U24" s="44"/>
      <c r="V24" s="44"/>
      <c r="W24" s="45"/>
      <c r="X24" s="25"/>
    </row>
    <row r="25" spans="1:49" ht="14.5" x14ac:dyDescent="0.3">
      <c r="B25" s="195"/>
      <c r="C25" s="20" t="s">
        <v>48</v>
      </c>
      <c r="D25" s="21" t="s">
        <v>29</v>
      </c>
      <c r="E25" s="42"/>
      <c r="F25" s="42"/>
      <c r="G25" s="42"/>
      <c r="H25" s="42"/>
      <c r="I25" s="42"/>
      <c r="J25" s="42"/>
      <c r="K25" s="42"/>
      <c r="L25" s="42"/>
      <c r="M25" s="46"/>
      <c r="N25" s="47"/>
      <c r="O25" s="42"/>
      <c r="P25" s="42"/>
      <c r="Q25" s="42"/>
      <c r="R25" s="42"/>
      <c r="S25" s="43"/>
      <c r="T25" s="44"/>
      <c r="U25" s="44"/>
      <c r="V25" s="44"/>
      <c r="W25" s="45"/>
      <c r="X25" s="25"/>
    </row>
    <row r="26" spans="1:49" ht="14" x14ac:dyDescent="0.3">
      <c r="B26" s="195"/>
      <c r="C26" s="20" t="s">
        <v>49</v>
      </c>
      <c r="D26" s="21" t="s">
        <v>29</v>
      </c>
      <c r="E26" s="42">
        <f>SUM(E23:E25)</f>
        <v>0.14563132576594004</v>
      </c>
      <c r="F26" s="42">
        <f t="shared" ref="F26:R26" si="1">SUM(F23:F25)</f>
        <v>6.360595729678728E-2</v>
      </c>
      <c r="G26" s="42">
        <f t="shared" si="1"/>
        <v>0.11088632924848342</v>
      </c>
      <c r="H26" s="42">
        <f t="shared" si="1"/>
        <v>5.5137494985555778E-2</v>
      </c>
      <c r="I26" s="42">
        <f t="shared" si="1"/>
        <v>0.11281820007806963</v>
      </c>
      <c r="J26" s="42">
        <f t="shared" si="1"/>
        <v>7.3366865839067388E-2</v>
      </c>
      <c r="K26" s="42">
        <f t="shared" si="1"/>
        <v>0.12610066114041776</v>
      </c>
      <c r="L26" s="42">
        <f t="shared" si="1"/>
        <v>0.1097780155514632</v>
      </c>
      <c r="M26" s="42">
        <f t="shared" si="1"/>
        <v>0.11584041333240305</v>
      </c>
      <c r="N26" s="42">
        <f t="shared" si="1"/>
        <v>0.13594809426271101</v>
      </c>
      <c r="O26" s="42">
        <f t="shared" si="1"/>
        <v>0.11249286307903603</v>
      </c>
      <c r="P26" s="42">
        <f t="shared" si="1"/>
        <v>5.8538657900568294E-2</v>
      </c>
      <c r="Q26" s="42">
        <f t="shared" si="1"/>
        <v>1.8187582104926676E-2</v>
      </c>
      <c r="R26" s="42">
        <f t="shared" si="1"/>
        <v>3.1145788484011495E-2</v>
      </c>
      <c r="S26" s="42">
        <f>SUM(S23:S25)</f>
        <v>0</v>
      </c>
      <c r="T26" s="42"/>
      <c r="U26" s="42"/>
      <c r="V26" s="42"/>
      <c r="W26" s="42"/>
      <c r="X26" s="25"/>
    </row>
    <row r="27" spans="1:49" ht="14" x14ac:dyDescent="0.3">
      <c r="B27" s="195"/>
      <c r="C27" s="20" t="s">
        <v>50</v>
      </c>
      <c r="D27" s="21" t="s">
        <v>19</v>
      </c>
      <c r="E27" s="53">
        <v>611.32299999999998</v>
      </c>
      <c r="F27" s="53">
        <v>5730.2539803818845</v>
      </c>
      <c r="G27" s="53">
        <v>7480.8005968999996</v>
      </c>
      <c r="H27" s="53">
        <v>6300.8543540515275</v>
      </c>
      <c r="I27" s="53">
        <v>1170.49</v>
      </c>
      <c r="J27" s="53">
        <v>10292.697999999999</v>
      </c>
      <c r="K27" s="53">
        <v>2209.2664669999999</v>
      </c>
      <c r="L27" s="53">
        <v>2732.6957310000003</v>
      </c>
      <c r="M27" s="53">
        <v>2471.0889999999999</v>
      </c>
      <c r="N27" s="53">
        <v>979.08400000000006</v>
      </c>
      <c r="O27" s="53">
        <v>3848.7670000000003</v>
      </c>
      <c r="P27" s="53">
        <v>3237.4050000000002</v>
      </c>
      <c r="Q27" s="53">
        <v>316.43912410000002</v>
      </c>
      <c r="R27" s="53">
        <v>1132.5072518000002</v>
      </c>
      <c r="S27" s="52">
        <f>SUM(Q27:R27)</f>
        <v>1448.9463759000002</v>
      </c>
      <c r="T27" s="53"/>
      <c r="U27" s="53"/>
      <c r="V27" s="53"/>
      <c r="W27" s="165"/>
      <c r="X27" s="40">
        <f>SUM(E27:P27,S27:W27)</f>
        <v>48513.673505233412</v>
      </c>
    </row>
    <row r="28" spans="1:49" ht="14" x14ac:dyDescent="0.3">
      <c r="B28" s="195"/>
      <c r="C28" s="20" t="s">
        <v>51</v>
      </c>
      <c r="D28" s="21" t="s">
        <v>38</v>
      </c>
      <c r="E28" s="49">
        <v>3084.9481489549644</v>
      </c>
      <c r="F28" s="49">
        <v>2417.1042127908709</v>
      </c>
      <c r="G28" s="49">
        <v>2732.5076599868162</v>
      </c>
      <c r="H28" s="49">
        <v>2386.0811611446397</v>
      </c>
      <c r="I28" s="49">
        <v>2602.6676374555968</v>
      </c>
      <c r="J28" s="49">
        <v>2480.3197495790164</v>
      </c>
      <c r="K28" s="49">
        <v>2781.3456545408803</v>
      </c>
      <c r="L28" s="49">
        <v>2446.9207798926759</v>
      </c>
      <c r="M28" s="39">
        <v>2517.2425387683684</v>
      </c>
      <c r="N28" s="39">
        <v>2535.5271992891567</v>
      </c>
      <c r="O28" s="49">
        <v>2725.6379528594462</v>
      </c>
      <c r="P28" s="49">
        <v>2462.7773190877083</v>
      </c>
      <c r="Q28" s="49">
        <v>3153.7484861237317</v>
      </c>
      <c r="R28" s="49">
        <v>2156.1573979763693</v>
      </c>
      <c r="S28" s="52"/>
      <c r="T28" s="30"/>
      <c r="U28" s="30"/>
      <c r="V28" s="30"/>
      <c r="W28" s="31"/>
      <c r="X28" s="25"/>
    </row>
    <row r="29" spans="1:49" ht="14" x14ac:dyDescent="0.3">
      <c r="B29" s="195"/>
      <c r="C29" s="20" t="s">
        <v>52</v>
      </c>
      <c r="D29" s="21" t="s">
        <v>40</v>
      </c>
      <c r="E29" s="27">
        <v>5.7569999999999997</v>
      </c>
      <c r="F29" s="27">
        <v>2.0273748302554617</v>
      </c>
      <c r="G29" s="27">
        <v>4.7586665340270056</v>
      </c>
      <c r="H29" s="27">
        <v>0.36334784475344756</v>
      </c>
      <c r="I29" s="27">
        <v>5.5860000000000003</v>
      </c>
      <c r="J29" s="27">
        <v>0.63500000000000001</v>
      </c>
      <c r="K29" s="27">
        <v>4.5521341299401588</v>
      </c>
      <c r="L29" s="27">
        <v>1.7430000000000001</v>
      </c>
      <c r="M29" s="27">
        <v>3.7789999999999999</v>
      </c>
      <c r="N29" s="27">
        <v>5.1470000000000002</v>
      </c>
      <c r="O29" s="27">
        <v>4.91</v>
      </c>
      <c r="P29" s="27">
        <v>0.33400000000000002</v>
      </c>
      <c r="Q29" s="27">
        <v>0</v>
      </c>
      <c r="R29" s="27">
        <v>0</v>
      </c>
      <c r="S29" s="28"/>
      <c r="T29" s="30"/>
      <c r="U29" s="30"/>
      <c r="V29" s="30"/>
      <c r="W29" s="31"/>
      <c r="X29" s="25"/>
    </row>
    <row r="30" spans="1:49" ht="14.5" thickBot="1" x14ac:dyDescent="0.35">
      <c r="B30" s="196"/>
      <c r="C30" s="20" t="s">
        <v>53</v>
      </c>
      <c r="D30" s="21" t="s">
        <v>29</v>
      </c>
      <c r="E30" s="42">
        <v>8.6899999999999998E-3</v>
      </c>
      <c r="F30" s="42">
        <v>8.0000000000000002E-3</v>
      </c>
      <c r="G30" s="42">
        <v>4.7561922950194596E-3</v>
      </c>
      <c r="H30" s="42">
        <v>4.7561922950194596E-3</v>
      </c>
      <c r="I30" s="42">
        <v>0</v>
      </c>
      <c r="J30" s="42">
        <v>3.0754321214230182E-3</v>
      </c>
      <c r="K30" s="42">
        <v>7.7000000000000002E-3</v>
      </c>
      <c r="L30" s="42">
        <v>7.9805700486000001E-3</v>
      </c>
      <c r="M30" s="42">
        <v>4.8999999999999998E-3</v>
      </c>
      <c r="N30" s="42">
        <v>4.8999999999999998E-3</v>
      </c>
      <c r="O30" s="42">
        <v>1.8599999999999998E-2</v>
      </c>
      <c r="P30" s="42">
        <v>1.8599999999999998E-2</v>
      </c>
      <c r="Q30" s="42">
        <v>0</v>
      </c>
      <c r="R30" s="42">
        <v>0</v>
      </c>
      <c r="S30" s="43"/>
      <c r="T30" s="44"/>
      <c r="U30" s="44"/>
      <c r="V30" s="44"/>
      <c r="W30" s="45"/>
      <c r="X30" s="25"/>
    </row>
    <row r="31" spans="1:49" ht="16" thickBot="1" x14ac:dyDescent="0.4">
      <c r="C31" s="18"/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  <c r="T31" s="18"/>
      <c r="U31" s="18"/>
      <c r="V31" s="18"/>
      <c r="W31" s="24"/>
      <c r="X31" s="25"/>
    </row>
    <row r="32" spans="1:49" s="38" customFormat="1" outlineLevel="1" x14ac:dyDescent="0.35">
      <c r="A32" s="197" t="s">
        <v>54</v>
      </c>
      <c r="B32" s="54"/>
      <c r="C32" s="32" t="s">
        <v>55</v>
      </c>
      <c r="D32" s="33"/>
      <c r="E32" s="55">
        <f>E34-E42</f>
        <v>920.28051225449735</v>
      </c>
      <c r="F32" s="55">
        <f t="shared" ref="F32:P32" si="2">F34-F42</f>
        <v>956.797360558126</v>
      </c>
      <c r="G32" s="55">
        <f t="shared" si="2"/>
        <v>894.17564358039226</v>
      </c>
      <c r="H32" s="55">
        <f t="shared" si="2"/>
        <v>913.41221994227726</v>
      </c>
      <c r="I32" s="55">
        <f t="shared" si="2"/>
        <v>1107.3203183389337</v>
      </c>
      <c r="J32" s="55">
        <f t="shared" si="2"/>
        <v>1056.6917468913889</v>
      </c>
      <c r="K32" s="55">
        <f t="shared" si="2"/>
        <v>1216</v>
      </c>
      <c r="L32" s="55">
        <f t="shared" si="2"/>
        <v>919</v>
      </c>
      <c r="M32" s="55">
        <f t="shared" si="2"/>
        <v>665</v>
      </c>
      <c r="N32" s="55">
        <f t="shared" si="2"/>
        <v>665</v>
      </c>
      <c r="O32" s="55">
        <f t="shared" si="2"/>
        <v>781</v>
      </c>
      <c r="P32" s="55">
        <f t="shared" si="2"/>
        <v>789</v>
      </c>
      <c r="Q32" s="55"/>
      <c r="R32" s="55"/>
      <c r="S32" s="56"/>
      <c r="T32" s="57"/>
      <c r="U32" s="57"/>
      <c r="V32" s="57"/>
      <c r="W32" s="58"/>
      <c r="X32" s="25"/>
      <c r="Y32" s="5"/>
      <c r="Z32" s="5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6" ht="15.5" customHeight="1" outlineLevel="1" x14ac:dyDescent="0.3">
      <c r="A33" s="198"/>
      <c r="B33" s="193" t="s">
        <v>56</v>
      </c>
      <c r="C33" s="59" t="s">
        <v>57</v>
      </c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  <c r="T33" s="18"/>
      <c r="U33" s="18"/>
      <c r="V33" s="18"/>
      <c r="W33" s="24"/>
      <c r="X33" s="25"/>
    </row>
    <row r="34" spans="1:46" ht="14" outlineLevel="1" x14ac:dyDescent="0.3">
      <c r="A34" s="198"/>
      <c r="B34" s="193"/>
      <c r="C34" s="18" t="s">
        <v>58</v>
      </c>
      <c r="D34" s="21" t="s">
        <v>59</v>
      </c>
      <c r="E34" s="22">
        <v>4108.6157453583101</v>
      </c>
      <c r="F34" s="22">
        <v>4170.7424654313136</v>
      </c>
      <c r="G34" s="22">
        <v>4000.6594371230567</v>
      </c>
      <c r="H34" s="22">
        <v>4044.1746755714498</v>
      </c>
      <c r="I34" s="22">
        <v>3786.8803183389336</v>
      </c>
      <c r="J34" s="22">
        <v>3854.2202996163523</v>
      </c>
      <c r="K34" s="22">
        <v>4051</v>
      </c>
      <c r="L34" s="22">
        <v>4136</v>
      </c>
      <c r="M34" s="22">
        <v>3947</v>
      </c>
      <c r="N34" s="22">
        <v>3947</v>
      </c>
      <c r="O34" s="22">
        <v>3907</v>
      </c>
      <c r="P34" s="22">
        <v>3921</v>
      </c>
      <c r="Q34" s="22">
        <v>0</v>
      </c>
      <c r="R34" s="22">
        <v>0</v>
      </c>
      <c r="S34" s="23"/>
      <c r="T34" s="18"/>
      <c r="U34" s="18"/>
      <c r="V34" s="18"/>
      <c r="W34" s="24"/>
      <c r="X34" s="25"/>
    </row>
    <row r="35" spans="1:46" ht="14" customHeight="1" outlineLevel="1" x14ac:dyDescent="0.3">
      <c r="A35" s="198"/>
      <c r="B35" s="193"/>
      <c r="C35" s="18" t="s">
        <v>60</v>
      </c>
      <c r="D35" s="21" t="s">
        <v>59</v>
      </c>
      <c r="E35" s="22">
        <v>4788.0941454081631</v>
      </c>
      <c r="F35" s="22">
        <v>4783.5388681914137</v>
      </c>
      <c r="G35" s="22">
        <v>4767.3412439242729</v>
      </c>
      <c r="H35" s="22">
        <v>4764.5032358289409</v>
      </c>
      <c r="I35" s="22">
        <v>0</v>
      </c>
      <c r="J35" s="22">
        <v>4712.6006116095068</v>
      </c>
      <c r="K35" s="22">
        <v>4844</v>
      </c>
      <c r="L35" s="22">
        <v>0</v>
      </c>
      <c r="M35" s="22">
        <v>0</v>
      </c>
      <c r="N35" s="22">
        <v>0</v>
      </c>
      <c r="O35" s="22">
        <v>5164</v>
      </c>
      <c r="P35" s="22">
        <v>5164</v>
      </c>
      <c r="Q35" s="22">
        <v>0</v>
      </c>
      <c r="R35" s="22">
        <v>0</v>
      </c>
      <c r="S35" s="23"/>
      <c r="T35" s="18"/>
      <c r="U35" s="18"/>
      <c r="V35" s="18"/>
      <c r="W35" s="24"/>
      <c r="X35" s="25"/>
    </row>
    <row r="36" spans="1:46" ht="14" outlineLevel="1" x14ac:dyDescent="0.3">
      <c r="A36" s="198"/>
      <c r="B36" s="193"/>
      <c r="C36" s="18" t="s">
        <v>61</v>
      </c>
      <c r="D36" s="21" t="s">
        <v>59</v>
      </c>
      <c r="E36" s="22">
        <v>3666.0909964106972</v>
      </c>
      <c r="F36" s="22">
        <v>3779.2376274702233</v>
      </c>
      <c r="G36" s="22">
        <v>3989</v>
      </c>
      <c r="H36" s="22">
        <v>3741.2630077343802</v>
      </c>
      <c r="I36" s="22">
        <v>3880.9299043482301</v>
      </c>
      <c r="J36" s="22">
        <v>3880.3778107514054</v>
      </c>
      <c r="K36" s="22">
        <v>0</v>
      </c>
      <c r="L36" s="22">
        <v>0</v>
      </c>
      <c r="M36" s="22">
        <v>0</v>
      </c>
      <c r="N36" s="22">
        <v>0</v>
      </c>
      <c r="O36" s="22">
        <v>3754</v>
      </c>
      <c r="P36" s="22">
        <v>3621</v>
      </c>
      <c r="Q36" s="22">
        <v>0</v>
      </c>
      <c r="R36" s="22">
        <v>0</v>
      </c>
      <c r="S36" s="23"/>
      <c r="T36" s="18"/>
      <c r="U36" s="18"/>
      <c r="V36" s="18"/>
      <c r="W36" s="24"/>
      <c r="X36" s="25"/>
    </row>
    <row r="37" spans="1:46" ht="14" outlineLevel="1" x14ac:dyDescent="0.3">
      <c r="A37" s="198"/>
      <c r="B37" s="193"/>
      <c r="C37" s="18" t="s">
        <v>62</v>
      </c>
      <c r="D37" s="21" t="s">
        <v>59</v>
      </c>
      <c r="E37" s="22">
        <f>E45</f>
        <v>10776</v>
      </c>
      <c r="F37" s="22">
        <f t="shared" ref="F37:Q40" si="3">F45</f>
        <v>10776</v>
      </c>
      <c r="G37" s="22">
        <f t="shared" si="3"/>
        <v>10335.994588704494</v>
      </c>
      <c r="H37" s="22">
        <f t="shared" si="3"/>
        <v>10321.345402448555</v>
      </c>
      <c r="I37" s="22">
        <f t="shared" si="3"/>
        <v>10082.829645174677</v>
      </c>
      <c r="J37" s="22">
        <f t="shared" si="3"/>
        <v>10162.284157745971</v>
      </c>
      <c r="K37" s="22">
        <f t="shared" si="3"/>
        <v>10756</v>
      </c>
      <c r="L37" s="22">
        <f t="shared" si="3"/>
        <v>10215</v>
      </c>
      <c r="M37" s="22">
        <f t="shared" si="3"/>
        <v>10094</v>
      </c>
      <c r="N37" s="22">
        <f t="shared" si="3"/>
        <v>10094</v>
      </c>
      <c r="O37" s="22">
        <f t="shared" si="3"/>
        <v>10369</v>
      </c>
      <c r="P37" s="22">
        <f t="shared" si="3"/>
        <v>10318</v>
      </c>
      <c r="Q37" s="22">
        <f t="shared" si="3"/>
        <v>0</v>
      </c>
      <c r="R37" s="22">
        <f>R45</f>
        <v>0</v>
      </c>
      <c r="S37" s="23"/>
      <c r="T37" s="22"/>
      <c r="U37" s="22"/>
      <c r="V37" s="22"/>
      <c r="W37" s="60"/>
      <c r="X37" s="25"/>
    </row>
    <row r="38" spans="1:46" ht="14" outlineLevel="1" x14ac:dyDescent="0.3">
      <c r="A38" s="198"/>
      <c r="B38" s="193"/>
      <c r="C38" s="18" t="s">
        <v>63</v>
      </c>
      <c r="D38" s="21" t="s">
        <v>59</v>
      </c>
      <c r="E38" s="22">
        <f>E46</f>
        <v>11542.666666666666</v>
      </c>
      <c r="F38" s="22">
        <f t="shared" si="3"/>
        <v>11542.666666666666</v>
      </c>
      <c r="G38" s="22">
        <f t="shared" si="3"/>
        <v>10951.841738553418</v>
      </c>
      <c r="H38" s="22">
        <f t="shared" si="3"/>
        <v>10903.149950347568</v>
      </c>
      <c r="I38" s="22">
        <f t="shared" si="3"/>
        <v>10643.766317940044</v>
      </c>
      <c r="J38" s="22">
        <f t="shared" si="3"/>
        <v>10577.863842535851</v>
      </c>
      <c r="K38" s="22">
        <f t="shared" si="3"/>
        <v>10976</v>
      </c>
      <c r="L38" s="22">
        <f t="shared" si="3"/>
        <v>10655</v>
      </c>
      <c r="M38" s="22">
        <f t="shared" si="3"/>
        <v>10687</v>
      </c>
      <c r="N38" s="22">
        <f t="shared" si="3"/>
        <v>10687</v>
      </c>
      <c r="O38" s="22">
        <f t="shared" si="3"/>
        <v>10667</v>
      </c>
      <c r="P38" s="22">
        <f t="shared" si="3"/>
        <v>10707</v>
      </c>
      <c r="Q38" s="22">
        <f t="shared" si="3"/>
        <v>0</v>
      </c>
      <c r="R38" s="22">
        <f>R46</f>
        <v>0</v>
      </c>
      <c r="S38" s="23"/>
      <c r="T38" s="22"/>
      <c r="U38" s="22"/>
      <c r="V38" s="22"/>
      <c r="W38" s="60"/>
      <c r="X38" s="25"/>
    </row>
    <row r="39" spans="1:46" ht="14" outlineLevel="1" x14ac:dyDescent="0.3">
      <c r="A39" s="198"/>
      <c r="B39" s="193"/>
      <c r="C39" s="18" t="s">
        <v>64</v>
      </c>
      <c r="D39" s="21" t="s">
        <v>59</v>
      </c>
      <c r="E39" s="22">
        <f>E47</f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  <c r="I39" s="22">
        <f t="shared" si="3"/>
        <v>0</v>
      </c>
      <c r="J39" s="22">
        <f t="shared" si="3"/>
        <v>0</v>
      </c>
      <c r="K39" s="22">
        <f t="shared" si="3"/>
        <v>0</v>
      </c>
      <c r="L39" s="22">
        <f t="shared" si="3"/>
        <v>0</v>
      </c>
      <c r="M39" s="22">
        <f t="shared" si="3"/>
        <v>0</v>
      </c>
      <c r="N39" s="22">
        <f t="shared" si="3"/>
        <v>0</v>
      </c>
      <c r="O39" s="22">
        <f t="shared" si="3"/>
        <v>0</v>
      </c>
      <c r="P39" s="22">
        <f t="shared" si="3"/>
        <v>0</v>
      </c>
      <c r="Q39" s="22">
        <f t="shared" si="3"/>
        <v>0</v>
      </c>
      <c r="R39" s="22">
        <f>R47</f>
        <v>0</v>
      </c>
      <c r="S39" s="23"/>
      <c r="T39" s="22"/>
      <c r="U39" s="22"/>
      <c r="V39" s="22"/>
      <c r="W39" s="60"/>
      <c r="X39" s="25"/>
    </row>
    <row r="40" spans="1:46" ht="14" outlineLevel="1" x14ac:dyDescent="0.3">
      <c r="A40" s="198"/>
      <c r="B40" s="193"/>
      <c r="C40" s="18" t="s">
        <v>65</v>
      </c>
      <c r="D40" s="21" t="s">
        <v>59</v>
      </c>
      <c r="E40" s="22">
        <f>E48</f>
        <v>0</v>
      </c>
      <c r="F40" s="22">
        <f t="shared" si="3"/>
        <v>0</v>
      </c>
      <c r="G40" s="22">
        <f t="shared" si="3"/>
        <v>0</v>
      </c>
      <c r="H40" s="22">
        <f t="shared" si="3"/>
        <v>0</v>
      </c>
      <c r="I40" s="22">
        <f t="shared" si="3"/>
        <v>0</v>
      </c>
      <c r="J40" s="22">
        <f t="shared" si="3"/>
        <v>0</v>
      </c>
      <c r="K40" s="22">
        <f t="shared" si="3"/>
        <v>0</v>
      </c>
      <c r="L40" s="22">
        <f t="shared" si="3"/>
        <v>0</v>
      </c>
      <c r="M40" s="22">
        <f t="shared" si="3"/>
        <v>0</v>
      </c>
      <c r="N40" s="22">
        <f t="shared" si="3"/>
        <v>0</v>
      </c>
      <c r="O40" s="22">
        <f t="shared" si="3"/>
        <v>0</v>
      </c>
      <c r="P40" s="22">
        <f t="shared" si="3"/>
        <v>0</v>
      </c>
      <c r="Q40" s="22">
        <f t="shared" si="3"/>
        <v>0</v>
      </c>
      <c r="R40" s="22">
        <f>R48</f>
        <v>0</v>
      </c>
      <c r="S40" s="23"/>
      <c r="T40" s="22"/>
      <c r="U40" s="22"/>
      <c r="V40" s="22"/>
      <c r="W40" s="60"/>
      <c r="X40" s="25"/>
    </row>
    <row r="41" spans="1:46" ht="14" outlineLevel="1" x14ac:dyDescent="0.3">
      <c r="A41" s="198"/>
      <c r="B41" s="193"/>
      <c r="C41" s="59" t="s">
        <v>66</v>
      </c>
      <c r="D41" s="21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30"/>
      <c r="U41" s="30"/>
      <c r="V41" s="30"/>
      <c r="W41" s="31"/>
      <c r="X41" s="25"/>
    </row>
    <row r="42" spans="1:46" ht="14" outlineLevel="1" x14ac:dyDescent="0.3">
      <c r="A42" s="198"/>
      <c r="B42" s="193"/>
      <c r="C42" s="18" t="s">
        <v>58</v>
      </c>
      <c r="D42" s="21" t="s">
        <v>59</v>
      </c>
      <c r="E42" s="27">
        <v>3188.3352331038127</v>
      </c>
      <c r="F42" s="27">
        <v>3213.9451048731876</v>
      </c>
      <c r="G42" s="27">
        <v>3106.4837935426644</v>
      </c>
      <c r="H42" s="27">
        <v>3130.7624556291726</v>
      </c>
      <c r="I42" s="27">
        <v>2679.56</v>
      </c>
      <c r="J42" s="27">
        <v>2797.5285527249634</v>
      </c>
      <c r="K42" s="27">
        <v>2835</v>
      </c>
      <c r="L42" s="27">
        <v>3217</v>
      </c>
      <c r="M42" s="27">
        <v>3282</v>
      </c>
      <c r="N42" s="27">
        <v>3282</v>
      </c>
      <c r="O42" s="27">
        <v>3126</v>
      </c>
      <c r="P42" s="27">
        <v>3132</v>
      </c>
      <c r="Q42" s="27">
        <v>0</v>
      </c>
      <c r="R42" s="27">
        <v>0</v>
      </c>
      <c r="S42" s="28"/>
      <c r="T42" s="30"/>
      <c r="U42" s="30"/>
      <c r="V42" s="30"/>
      <c r="W42" s="31"/>
      <c r="X42" s="25"/>
    </row>
    <row r="43" spans="1:46" ht="14" outlineLevel="1" x14ac:dyDescent="0.3">
      <c r="A43" s="198"/>
      <c r="B43" s="193"/>
      <c r="C43" s="18" t="s">
        <v>60</v>
      </c>
      <c r="D43" s="21" t="s">
        <v>59</v>
      </c>
      <c r="E43" s="27">
        <v>4788.0941454081631</v>
      </c>
      <c r="F43" s="27">
        <v>4783.5388681914137</v>
      </c>
      <c r="G43" s="27">
        <v>4767.3412439242729</v>
      </c>
      <c r="H43" s="27">
        <v>4764.5032358289409</v>
      </c>
      <c r="I43" s="27">
        <v>0</v>
      </c>
      <c r="J43" s="27">
        <v>4712.6006116095068</v>
      </c>
      <c r="K43" s="27">
        <v>4844</v>
      </c>
      <c r="L43" s="27">
        <v>0</v>
      </c>
      <c r="M43" s="27">
        <v>0</v>
      </c>
      <c r="N43" s="27">
        <v>0</v>
      </c>
      <c r="O43" s="27">
        <v>4716</v>
      </c>
      <c r="P43" s="27">
        <v>4728</v>
      </c>
      <c r="Q43" s="27">
        <v>0</v>
      </c>
      <c r="R43" s="27">
        <v>0</v>
      </c>
      <c r="S43" s="28"/>
      <c r="T43" s="30"/>
      <c r="U43" s="30"/>
      <c r="V43" s="30"/>
      <c r="W43" s="31"/>
      <c r="X43" s="25"/>
    </row>
    <row r="44" spans="1:46" ht="14" outlineLevel="1" x14ac:dyDescent="0.3">
      <c r="A44" s="198"/>
      <c r="B44" s="193"/>
      <c r="C44" s="18" t="s">
        <v>61</v>
      </c>
      <c r="D44" s="21" t="s">
        <v>59</v>
      </c>
      <c r="E44" s="27">
        <v>4089.0228502097971</v>
      </c>
      <c r="F44" s="27">
        <v>4106.2253913911863</v>
      </c>
      <c r="G44" s="27">
        <v>4181</v>
      </c>
      <c r="H44" s="27">
        <v>4109.9398269811099</v>
      </c>
      <c r="I44" s="27">
        <v>3778.15</v>
      </c>
      <c r="J44" s="27">
        <v>3827.2621724685591</v>
      </c>
      <c r="K44" s="27">
        <v>0</v>
      </c>
      <c r="L44" s="27">
        <v>0</v>
      </c>
      <c r="M44" s="27">
        <v>0</v>
      </c>
      <c r="N44" s="27">
        <v>0</v>
      </c>
      <c r="O44" s="27">
        <v>3899</v>
      </c>
      <c r="P44" s="27">
        <v>3950</v>
      </c>
      <c r="Q44" s="27">
        <v>0</v>
      </c>
      <c r="R44" s="27">
        <v>0</v>
      </c>
      <c r="S44" s="28"/>
      <c r="T44" s="30"/>
      <c r="U44" s="30"/>
      <c r="V44" s="30"/>
      <c r="W44" s="31"/>
      <c r="X44" s="61"/>
    </row>
    <row r="45" spans="1:46" ht="14" outlineLevel="1" x14ac:dyDescent="0.3">
      <c r="A45" s="198"/>
      <c r="B45" s="193"/>
      <c r="C45" s="18" t="s">
        <v>62</v>
      </c>
      <c r="D45" s="21" t="s">
        <v>59</v>
      </c>
      <c r="E45" s="27">
        <v>10776</v>
      </c>
      <c r="F45" s="27">
        <v>10776</v>
      </c>
      <c r="G45" s="27">
        <v>10335.994588704494</v>
      </c>
      <c r="H45" s="27">
        <v>10321.345402448555</v>
      </c>
      <c r="I45" s="27">
        <v>10082.829645174677</v>
      </c>
      <c r="J45" s="27">
        <v>10162.284157745971</v>
      </c>
      <c r="K45" s="27">
        <v>10756</v>
      </c>
      <c r="L45" s="27">
        <v>10215</v>
      </c>
      <c r="M45" s="27">
        <v>10094</v>
      </c>
      <c r="N45" s="27">
        <v>10094</v>
      </c>
      <c r="O45" s="27">
        <v>10369</v>
      </c>
      <c r="P45" s="27">
        <v>10318</v>
      </c>
      <c r="Q45" s="27">
        <v>0</v>
      </c>
      <c r="R45" s="27">
        <v>0</v>
      </c>
      <c r="S45" s="28"/>
      <c r="T45" s="30"/>
      <c r="U45" s="30"/>
      <c r="V45" s="30"/>
      <c r="W45" s="31"/>
      <c r="X45" s="61"/>
      <c r="Y45" s="62"/>
      <c r="Z45" s="62"/>
      <c r="AA45" s="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</row>
    <row r="46" spans="1:46" ht="14" outlineLevel="1" x14ac:dyDescent="0.3">
      <c r="A46" s="198"/>
      <c r="B46" s="193"/>
      <c r="C46" s="18" t="s">
        <v>63</v>
      </c>
      <c r="D46" s="21" t="s">
        <v>59</v>
      </c>
      <c r="E46" s="27">
        <v>11542.666666666666</v>
      </c>
      <c r="F46" s="27">
        <v>11542.666666666666</v>
      </c>
      <c r="G46" s="27">
        <v>10951.841738553418</v>
      </c>
      <c r="H46" s="27">
        <v>10903.149950347568</v>
      </c>
      <c r="I46" s="27">
        <v>10643.766317940044</v>
      </c>
      <c r="J46" s="27">
        <v>10577.863842535851</v>
      </c>
      <c r="K46" s="27">
        <v>10976</v>
      </c>
      <c r="L46" s="27">
        <v>10655</v>
      </c>
      <c r="M46" s="27">
        <v>10687</v>
      </c>
      <c r="N46" s="27">
        <v>10687</v>
      </c>
      <c r="O46" s="27">
        <v>10667</v>
      </c>
      <c r="P46" s="27">
        <v>10707</v>
      </c>
      <c r="Q46" s="27">
        <v>0</v>
      </c>
      <c r="R46" s="27">
        <v>0</v>
      </c>
      <c r="S46" s="28"/>
      <c r="T46" s="30"/>
      <c r="U46" s="30"/>
      <c r="V46" s="30"/>
      <c r="W46" s="31"/>
      <c r="X46" s="25"/>
    </row>
    <row r="47" spans="1:46" ht="14" outlineLevel="1" x14ac:dyDescent="0.3">
      <c r="A47" s="198"/>
      <c r="B47" s="193"/>
      <c r="C47" s="18" t="s">
        <v>64</v>
      </c>
      <c r="D47" s="21" t="s">
        <v>59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8"/>
      <c r="T47" s="30"/>
      <c r="U47" s="30"/>
      <c r="V47" s="30"/>
      <c r="W47" s="31"/>
      <c r="X47" s="25"/>
      <c r="Y47" s="64"/>
      <c r="Z47" s="64"/>
    </row>
    <row r="48" spans="1:46" ht="14" outlineLevel="1" x14ac:dyDescent="0.3">
      <c r="A48" s="198"/>
      <c r="B48" s="193"/>
      <c r="C48" s="18" t="s">
        <v>65</v>
      </c>
      <c r="D48" s="21" t="s">
        <v>59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8"/>
      <c r="T48" s="30"/>
      <c r="U48" s="30"/>
      <c r="V48" s="30"/>
      <c r="W48" s="31"/>
      <c r="X48" s="25"/>
      <c r="Y48" s="64"/>
      <c r="Z48" s="64"/>
    </row>
    <row r="49" spans="1:49" ht="14.5" outlineLevel="1" x14ac:dyDescent="0.3">
      <c r="A49" s="198"/>
      <c r="B49" s="193"/>
      <c r="C49" s="59" t="s">
        <v>171</v>
      </c>
      <c r="D49" s="21"/>
      <c r="E49" s="27"/>
      <c r="F49" s="27"/>
      <c r="G49" s="27"/>
      <c r="H49" s="27"/>
      <c r="I49" s="27"/>
      <c r="J49" s="27"/>
      <c r="K49" s="27"/>
      <c r="L49" s="27"/>
      <c r="M49" s="67"/>
      <c r="N49" s="27"/>
      <c r="O49" s="27"/>
      <c r="P49" s="27"/>
      <c r="Q49" s="27"/>
      <c r="R49" s="27"/>
      <c r="S49" s="28"/>
      <c r="T49" s="30"/>
      <c r="U49" s="30"/>
      <c r="V49" s="30"/>
      <c r="W49" s="31"/>
      <c r="X49" s="25"/>
    </row>
    <row r="50" spans="1:49" ht="14.5" outlineLevel="1" x14ac:dyDescent="0.3">
      <c r="A50" s="198"/>
      <c r="B50" s="193"/>
      <c r="C50" s="18" t="s">
        <v>172</v>
      </c>
      <c r="D50" s="21" t="s">
        <v>59</v>
      </c>
      <c r="E50" s="27">
        <v>2878.7418131002037</v>
      </c>
      <c r="F50" s="27">
        <v>2980.9250513183729</v>
      </c>
      <c r="G50" s="27">
        <v>3087.1527870149712</v>
      </c>
      <c r="H50" s="27">
        <v>3270.7414320724747</v>
      </c>
      <c r="I50" s="27">
        <v>2942.86</v>
      </c>
      <c r="J50" s="27">
        <v>3327</v>
      </c>
      <c r="K50" s="27">
        <v>2812</v>
      </c>
      <c r="L50" s="27">
        <v>3138.9969999999998</v>
      </c>
      <c r="M50" s="27">
        <v>3249.9</v>
      </c>
      <c r="N50" s="27">
        <v>3227.91</v>
      </c>
      <c r="O50" s="27">
        <v>2995</v>
      </c>
      <c r="P50" s="27">
        <v>3091</v>
      </c>
      <c r="Q50" s="27">
        <v>8809.8865550407118</v>
      </c>
      <c r="R50" s="27">
        <v>8511.2612953334428</v>
      </c>
      <c r="S50" s="166"/>
      <c r="T50" s="67"/>
      <c r="U50" s="67"/>
      <c r="V50" s="67"/>
      <c r="W50" s="167"/>
      <c r="X50" s="25"/>
    </row>
    <row r="51" spans="1:49" ht="14.5" customHeight="1" outlineLevel="1" x14ac:dyDescent="0.3">
      <c r="A51" s="198"/>
      <c r="B51" s="193" t="s">
        <v>67</v>
      </c>
      <c r="C51" s="59" t="s">
        <v>68</v>
      </c>
      <c r="D51" s="21"/>
      <c r="E51" s="27"/>
      <c r="F51" s="27"/>
      <c r="G51" s="27"/>
      <c r="H51" s="27"/>
      <c r="I51" s="27"/>
      <c r="J51" s="27"/>
      <c r="K51" s="27"/>
      <c r="L51" s="27"/>
      <c r="M51" s="67"/>
      <c r="N51" s="27"/>
      <c r="O51" s="27"/>
      <c r="P51" s="27"/>
      <c r="Q51" s="27"/>
      <c r="R51" s="27"/>
      <c r="S51" s="28"/>
      <c r="T51" s="30"/>
      <c r="U51" s="30"/>
      <c r="V51" s="30"/>
      <c r="W51" s="31"/>
      <c r="X51" s="25"/>
    </row>
    <row r="52" spans="1:49" ht="14" outlineLevel="1" x14ac:dyDescent="0.3">
      <c r="A52" s="198"/>
      <c r="B52" s="193"/>
      <c r="C52" s="18" t="s">
        <v>58</v>
      </c>
      <c r="D52" s="21" t="s">
        <v>69</v>
      </c>
      <c r="E52" s="27">
        <v>634567</v>
      </c>
      <c r="F52" s="27">
        <v>3471988</v>
      </c>
      <c r="G52" s="27">
        <v>6610038.7800000003</v>
      </c>
      <c r="H52" s="27">
        <v>3757122.33</v>
      </c>
      <c r="I52" s="27">
        <v>513980.63550000003</v>
      </c>
      <c r="J52" s="27">
        <v>425437</v>
      </c>
      <c r="K52" s="27">
        <v>2230090</v>
      </c>
      <c r="L52" s="27">
        <v>2376720</v>
      </c>
      <c r="M52" s="27">
        <v>2134253</v>
      </c>
      <c r="N52" s="27">
        <v>873121</v>
      </c>
      <c r="O52" s="27">
        <v>3149875.13</v>
      </c>
      <c r="P52" s="27">
        <v>1360494.19</v>
      </c>
      <c r="Q52" s="27">
        <v>115376774.09076101</v>
      </c>
      <c r="R52" s="27">
        <v>296120925.11835051</v>
      </c>
      <c r="S52" s="28"/>
      <c r="T52" s="30"/>
      <c r="U52" s="30"/>
      <c r="V52" s="30"/>
      <c r="W52" s="31"/>
      <c r="X52" s="66">
        <f t="shared" ref="X52:X58" si="4">SUM(E52:P52,S52:W52)</f>
        <v>27537687.065500002</v>
      </c>
    </row>
    <row r="53" spans="1:49" ht="14" outlineLevel="1" x14ac:dyDescent="0.3">
      <c r="A53" s="198"/>
      <c r="B53" s="193"/>
      <c r="C53" s="18" t="s">
        <v>60</v>
      </c>
      <c r="D53" s="21" t="s">
        <v>69</v>
      </c>
      <c r="E53" s="27">
        <v>78400</v>
      </c>
      <c r="F53" s="27">
        <v>609983</v>
      </c>
      <c r="G53" s="27">
        <v>675845</v>
      </c>
      <c r="H53" s="27">
        <v>694567</v>
      </c>
      <c r="I53" s="27">
        <v>0</v>
      </c>
      <c r="J53" s="27">
        <v>538304</v>
      </c>
      <c r="K53" s="27">
        <v>229630.65</v>
      </c>
      <c r="L53" s="27">
        <v>0</v>
      </c>
      <c r="M53" s="27">
        <v>0</v>
      </c>
      <c r="N53" s="27">
        <v>0</v>
      </c>
      <c r="O53" s="27">
        <v>248872.94000000006</v>
      </c>
      <c r="P53" s="27">
        <v>275900.24</v>
      </c>
      <c r="Q53" s="27">
        <v>0</v>
      </c>
      <c r="R53" s="27">
        <v>0</v>
      </c>
      <c r="S53" s="28"/>
      <c r="T53" s="30"/>
      <c r="U53" s="30"/>
      <c r="V53" s="30"/>
      <c r="W53" s="31"/>
      <c r="X53" s="66">
        <f t="shared" si="4"/>
        <v>3351502.83</v>
      </c>
    </row>
    <row r="54" spans="1:49" ht="14" outlineLevel="1" x14ac:dyDescent="0.3">
      <c r="A54" s="198"/>
      <c r="B54" s="193"/>
      <c r="C54" s="18" t="s">
        <v>61</v>
      </c>
      <c r="D54" s="21" t="s">
        <v>69</v>
      </c>
      <c r="E54" s="27">
        <v>39562</v>
      </c>
      <c r="F54" s="27">
        <v>838384</v>
      </c>
      <c r="G54" s="27">
        <v>36853.22</v>
      </c>
      <c r="H54" s="27">
        <v>406081.67</v>
      </c>
      <c r="I54" s="27">
        <v>629313.81000000006</v>
      </c>
      <c r="J54" s="27">
        <v>7297142</v>
      </c>
      <c r="K54" s="27">
        <v>0</v>
      </c>
      <c r="L54" s="27">
        <v>0</v>
      </c>
      <c r="M54" s="27">
        <v>0</v>
      </c>
      <c r="N54" s="27">
        <v>0</v>
      </c>
      <c r="O54" s="27">
        <v>479292.21</v>
      </c>
      <c r="P54" s="27">
        <v>1099768.26</v>
      </c>
      <c r="Q54" s="27">
        <v>0</v>
      </c>
      <c r="R54" s="27">
        <v>0</v>
      </c>
      <c r="S54" s="28"/>
      <c r="T54" s="30"/>
      <c r="U54" s="30"/>
      <c r="V54" s="30"/>
      <c r="W54" s="31"/>
      <c r="X54" s="66">
        <f t="shared" si="4"/>
        <v>10826397.17</v>
      </c>
    </row>
    <row r="55" spans="1:49" ht="14" outlineLevel="1" x14ac:dyDescent="0.3">
      <c r="A55" s="198"/>
      <c r="B55" s="193"/>
      <c r="C55" s="18" t="s">
        <v>62</v>
      </c>
      <c r="D55" s="21" t="s">
        <v>70</v>
      </c>
      <c r="E55" s="27">
        <v>2252</v>
      </c>
      <c r="F55" s="27">
        <v>10006.5</v>
      </c>
      <c r="G55" s="27">
        <v>34010.339999999997</v>
      </c>
      <c r="H55" s="27">
        <v>1919.5</v>
      </c>
      <c r="I55" s="27">
        <v>7085.739999999998</v>
      </c>
      <c r="J55" s="27">
        <v>6210.26</v>
      </c>
      <c r="K55" s="27">
        <v>10283.08</v>
      </c>
      <c r="L55" s="27">
        <v>4771.5060000000003</v>
      </c>
      <c r="M55" s="27">
        <v>9696.0849999999991</v>
      </c>
      <c r="N55" s="27">
        <v>5175.5510000000004</v>
      </c>
      <c r="O55" s="27">
        <v>20068.605</v>
      </c>
      <c r="P55" s="27">
        <v>989.1</v>
      </c>
      <c r="Q55" s="27">
        <v>0</v>
      </c>
      <c r="R55" s="27">
        <v>0</v>
      </c>
      <c r="S55" s="28"/>
      <c r="T55" s="30"/>
      <c r="U55" s="30"/>
      <c r="V55" s="30"/>
      <c r="W55" s="31"/>
      <c r="X55" s="66">
        <f t="shared" si="4"/>
        <v>112468.26700000001</v>
      </c>
    </row>
    <row r="56" spans="1:49" ht="14" outlineLevel="1" x14ac:dyDescent="0.3">
      <c r="A56" s="198"/>
      <c r="B56" s="193"/>
      <c r="C56" s="18" t="s">
        <v>63</v>
      </c>
      <c r="D56" s="21" t="s">
        <v>70</v>
      </c>
      <c r="E56" s="27">
        <v>1867</v>
      </c>
      <c r="F56" s="27">
        <v>2400</v>
      </c>
      <c r="G56" s="27">
        <v>6028</v>
      </c>
      <c r="H56" s="27">
        <v>503.5</v>
      </c>
      <c r="I56" s="27">
        <v>283.89000000000004</v>
      </c>
      <c r="J56" s="27">
        <v>846.1</v>
      </c>
      <c r="K56" s="27">
        <v>1224.97</v>
      </c>
      <c r="L56" s="27">
        <v>579.74</v>
      </c>
      <c r="M56" s="27">
        <v>864.31</v>
      </c>
      <c r="N56" s="27">
        <v>656.72</v>
      </c>
      <c r="O56" s="27">
        <v>1223.5</v>
      </c>
      <c r="P56" s="27">
        <v>192.34</v>
      </c>
      <c r="Q56" s="27">
        <v>0</v>
      </c>
      <c r="R56" s="27">
        <v>0</v>
      </c>
      <c r="S56" s="28"/>
      <c r="T56" s="30"/>
      <c r="U56" s="30"/>
      <c r="V56" s="30"/>
      <c r="W56" s="31"/>
      <c r="X56" s="66">
        <f t="shared" si="4"/>
        <v>16670.069999999996</v>
      </c>
    </row>
    <row r="57" spans="1:49" ht="14" outlineLevel="1" x14ac:dyDescent="0.3">
      <c r="A57" s="198"/>
      <c r="B57" s="193"/>
      <c r="C57" s="18" t="s">
        <v>64</v>
      </c>
      <c r="D57" s="21" t="s">
        <v>70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8"/>
      <c r="T57" s="30"/>
      <c r="U57" s="30"/>
      <c r="V57" s="30"/>
      <c r="W57" s="31"/>
      <c r="X57" s="66">
        <f t="shared" si="4"/>
        <v>0</v>
      </c>
    </row>
    <row r="58" spans="1:49" ht="14" outlineLevel="1" x14ac:dyDescent="0.3">
      <c r="A58" s="198"/>
      <c r="B58" s="193"/>
      <c r="C58" s="18" t="s">
        <v>65</v>
      </c>
      <c r="D58" s="21" t="s">
        <v>70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8"/>
      <c r="T58" s="30"/>
      <c r="U58" s="30"/>
      <c r="V58" s="30"/>
      <c r="W58" s="31"/>
      <c r="X58" s="66">
        <f t="shared" si="4"/>
        <v>0</v>
      </c>
    </row>
    <row r="59" spans="1:49" ht="14.5" outlineLevel="1" x14ac:dyDescent="0.3">
      <c r="A59" s="198"/>
      <c r="B59" s="193"/>
      <c r="C59" s="59" t="s">
        <v>71</v>
      </c>
      <c r="D59" s="21"/>
      <c r="E59" s="27"/>
      <c r="F59" s="27"/>
      <c r="G59" s="27"/>
      <c r="H59" s="27"/>
      <c r="I59" s="27"/>
      <c r="J59" s="27"/>
      <c r="K59" s="27"/>
      <c r="L59" s="27"/>
      <c r="M59" s="67"/>
      <c r="N59" s="27"/>
      <c r="O59" s="27"/>
      <c r="P59" s="27"/>
      <c r="Q59" s="27"/>
      <c r="R59" s="27"/>
      <c r="S59" s="28"/>
      <c r="T59" s="30"/>
      <c r="U59" s="30"/>
      <c r="V59" s="30"/>
      <c r="W59" s="31"/>
      <c r="X59" s="25"/>
    </row>
    <row r="60" spans="1:49" ht="14" outlineLevel="1" x14ac:dyDescent="0.3">
      <c r="A60" s="198"/>
      <c r="B60" s="193"/>
      <c r="C60" s="18" t="s">
        <v>72</v>
      </c>
      <c r="D60" s="21" t="s">
        <v>73</v>
      </c>
      <c r="E60" s="68">
        <f>IF(E52="",0,E52/E$22/1000)</f>
        <v>0.886853866945436</v>
      </c>
      <c r="F60" s="68">
        <f t="shared" ref="F60:Q60" si="5">IF(F52="",0,F52/F$22/1000)</f>
        <v>0.56736558111868785</v>
      </c>
      <c r="G60" s="68">
        <f t="shared" si="5"/>
        <v>0.7856212403163243</v>
      </c>
      <c r="H60" s="68">
        <f t="shared" si="5"/>
        <v>0.56340994679345902</v>
      </c>
      <c r="I60" s="68">
        <f t="shared" si="5"/>
        <v>0.38957553274945333</v>
      </c>
      <c r="J60" s="68">
        <f t="shared" si="5"/>
        <v>3.8301329806628419E-2</v>
      </c>
      <c r="K60" s="68">
        <f t="shared" si="5"/>
        <v>0.88213631343609478</v>
      </c>
      <c r="L60" s="68">
        <f t="shared" si="5"/>
        <v>0.77425685226370566</v>
      </c>
      <c r="M60" s="68">
        <f t="shared" si="5"/>
        <v>0.76363912846687387</v>
      </c>
      <c r="N60" s="68">
        <f t="shared" si="5"/>
        <v>0.77053844612847044</v>
      </c>
      <c r="O60" s="68">
        <f t="shared" si="5"/>
        <v>0.72634603712951418</v>
      </c>
      <c r="P60" s="68">
        <f t="shared" si="5"/>
        <v>0.39564178285876472</v>
      </c>
      <c r="Q60" s="68">
        <f t="shared" si="5"/>
        <v>357.97833109658677</v>
      </c>
      <c r="R60" s="68">
        <f>IF(R52="",0,R52/R$22/1000)</f>
        <v>253.32994995213551</v>
      </c>
      <c r="S60" s="69"/>
      <c r="T60" s="68"/>
      <c r="U60" s="68"/>
      <c r="V60" s="68"/>
      <c r="W60" s="70"/>
      <c r="X60" s="25"/>
    </row>
    <row r="61" spans="1:49" ht="14" outlineLevel="1" x14ac:dyDescent="0.3">
      <c r="A61" s="198"/>
      <c r="B61" s="193"/>
      <c r="C61" s="18" t="s">
        <v>60</v>
      </c>
      <c r="D61" s="21" t="s">
        <v>73</v>
      </c>
      <c r="E61" s="68">
        <f t="shared" ref="E61:Q62" si="6">IF(E53="",0,E53/E$22/1000)</f>
        <v>0.10956974309808448</v>
      </c>
      <c r="F61" s="68">
        <f t="shared" si="6"/>
        <v>9.9678731397551082E-2</v>
      </c>
      <c r="G61" s="68">
        <f t="shared" si="6"/>
        <v>8.0326032090478325E-2</v>
      </c>
      <c r="H61" s="68">
        <f t="shared" si="6"/>
        <v>0.10415576660621867</v>
      </c>
      <c r="I61" s="68">
        <f t="shared" si="6"/>
        <v>0</v>
      </c>
      <c r="J61" s="68">
        <f t="shared" si="6"/>
        <v>4.8462543314820535E-2</v>
      </c>
      <c r="K61" s="68">
        <f t="shared" si="6"/>
        <v>9.0832896897853524E-2</v>
      </c>
      <c r="L61" s="68">
        <f t="shared" si="6"/>
        <v>0</v>
      </c>
      <c r="M61" s="68">
        <f t="shared" si="6"/>
        <v>0</v>
      </c>
      <c r="N61" s="68">
        <f t="shared" si="6"/>
        <v>0</v>
      </c>
      <c r="O61" s="68">
        <f t="shared" si="6"/>
        <v>5.7388901546002367E-2</v>
      </c>
      <c r="P61" s="68">
        <f t="shared" si="6"/>
        <v>8.023383241699919E-2</v>
      </c>
      <c r="Q61" s="68">
        <f t="shared" si="6"/>
        <v>0</v>
      </c>
      <c r="R61" s="68">
        <f>IF(R53="",0,R53/R$22/1000)</f>
        <v>0</v>
      </c>
      <c r="S61" s="69"/>
      <c r="T61" s="68"/>
      <c r="U61" s="68"/>
      <c r="V61" s="68"/>
      <c r="W61" s="70"/>
      <c r="X61" s="25"/>
    </row>
    <row r="62" spans="1:49" ht="14" outlineLevel="1" x14ac:dyDescent="0.3">
      <c r="A62" s="198"/>
      <c r="B62" s="193"/>
      <c r="C62" s="18" t="s">
        <v>61</v>
      </c>
      <c r="D62" s="21" t="s">
        <v>73</v>
      </c>
      <c r="E62" s="68">
        <f t="shared" si="6"/>
        <v>5.52907930669186E-2</v>
      </c>
      <c r="F62" s="68">
        <f t="shared" si="6"/>
        <v>0.13700226652874664</v>
      </c>
      <c r="G62" s="68">
        <f t="shared" si="6"/>
        <v>4.3801062852539523E-3</v>
      </c>
      <c r="H62" s="68">
        <f t="shared" si="6"/>
        <v>6.0895129834247101E-2</v>
      </c>
      <c r="I62" s="68">
        <f t="shared" si="6"/>
        <v>0.47699318975089727</v>
      </c>
      <c r="J62" s="68">
        <f t="shared" si="6"/>
        <v>0.65694860199700567</v>
      </c>
      <c r="K62" s="68">
        <f t="shared" si="6"/>
        <v>0</v>
      </c>
      <c r="L62" s="68">
        <f t="shared" si="6"/>
        <v>0</v>
      </c>
      <c r="M62" s="68">
        <f t="shared" si="6"/>
        <v>0</v>
      </c>
      <c r="N62" s="68">
        <f t="shared" si="6"/>
        <v>0</v>
      </c>
      <c r="O62" s="68">
        <f t="shared" si="6"/>
        <v>0.11052247565145445</v>
      </c>
      <c r="P62" s="68">
        <f t="shared" si="6"/>
        <v>0.31982075213263605</v>
      </c>
      <c r="Q62" s="68">
        <f t="shared" si="6"/>
        <v>0</v>
      </c>
      <c r="R62" s="68">
        <f>IF(R54="",0,R54/R$22/1000)</f>
        <v>0</v>
      </c>
      <c r="S62" s="69"/>
      <c r="T62" s="68"/>
      <c r="U62" s="68"/>
      <c r="V62" s="68"/>
      <c r="W62" s="70"/>
      <c r="X62" s="25"/>
    </row>
    <row r="63" spans="1:49" ht="14" outlineLevel="1" x14ac:dyDescent="0.3">
      <c r="A63" s="198"/>
      <c r="B63" s="193"/>
      <c r="C63" s="18" t="s">
        <v>62</v>
      </c>
      <c r="D63" s="21" t="s">
        <v>40</v>
      </c>
      <c r="E63" s="68">
        <f>IF(E55="",0,E55/E$22)</f>
        <v>3.1473349675623248</v>
      </c>
      <c r="F63" s="68">
        <f t="shared" ref="F63:S66" si="7">IF(F55="",0,F55/F$22)</f>
        <v>1.6351852850482633</v>
      </c>
      <c r="G63" s="68">
        <f t="shared" si="7"/>
        <v>4.0422221992440255</v>
      </c>
      <c r="H63" s="68">
        <f t="shared" si="7"/>
        <v>0.28784407263897754</v>
      </c>
      <c r="I63" s="68">
        <f t="shared" si="7"/>
        <v>5.3706905372782483</v>
      </c>
      <c r="J63" s="68">
        <f t="shared" si="7"/>
        <v>0.55909856558059645</v>
      </c>
      <c r="K63" s="68">
        <f t="shared" si="7"/>
        <v>4.0675839459252483</v>
      </c>
      <c r="L63" s="68">
        <f t="shared" si="7"/>
        <v>1.5543990104502785</v>
      </c>
      <c r="M63" s="68">
        <f t="shared" si="7"/>
        <v>3.4692746824958092</v>
      </c>
      <c r="N63" s="68">
        <f t="shared" si="7"/>
        <v>4.5674780762330212</v>
      </c>
      <c r="O63" s="68">
        <f t="shared" si="7"/>
        <v>4.6277236750231285</v>
      </c>
      <c r="P63" s="68">
        <f t="shared" si="7"/>
        <v>0.28763760279314693</v>
      </c>
      <c r="Q63" s="68">
        <f t="shared" si="7"/>
        <v>0</v>
      </c>
      <c r="R63" s="68">
        <f t="shared" si="7"/>
        <v>0</v>
      </c>
      <c r="S63" s="68">
        <f t="shared" si="7"/>
        <v>0</v>
      </c>
      <c r="T63" s="68"/>
      <c r="U63" s="68"/>
      <c r="V63" s="68"/>
      <c r="W63" s="68"/>
      <c r="X63" s="25"/>
    </row>
    <row r="64" spans="1:49" s="5" customFormat="1" ht="14" outlineLevel="1" x14ac:dyDescent="0.3">
      <c r="A64" s="198"/>
      <c r="B64" s="193"/>
      <c r="C64" s="18" t="s">
        <v>63</v>
      </c>
      <c r="D64" s="21" t="s">
        <v>40</v>
      </c>
      <c r="E64" s="68">
        <f>IF(E56="",0,E56/E$22)</f>
        <v>2.6092692648485172</v>
      </c>
      <c r="F64" s="68">
        <f t="shared" si="7"/>
        <v>0.39218954520719851</v>
      </c>
      <c r="G64" s="68">
        <f t="shared" si="7"/>
        <v>0.71644433478298031</v>
      </c>
      <c r="H64" s="68">
        <f t="shared" si="7"/>
        <v>7.5503772114470014E-2</v>
      </c>
      <c r="I64" s="68">
        <f t="shared" si="7"/>
        <v>0.21517658517359126</v>
      </c>
      <c r="J64" s="68">
        <f t="shared" si="7"/>
        <v>7.6172864958591532E-2</v>
      </c>
      <c r="K64" s="68">
        <f t="shared" si="7"/>
        <v>0.48455018401491107</v>
      </c>
      <c r="L64" s="68">
        <f t="shared" si="7"/>
        <v>0.18886013814473759</v>
      </c>
      <c r="M64" s="68">
        <f t="shared" si="7"/>
        <v>0.30925149695242493</v>
      </c>
      <c r="N64" s="68">
        <f t="shared" si="7"/>
        <v>0.57956229244456292</v>
      </c>
      <c r="O64" s="68">
        <f t="shared" si="7"/>
        <v>0.28213320838148925</v>
      </c>
      <c r="P64" s="68">
        <f t="shared" si="7"/>
        <v>5.5933895987497609E-2</v>
      </c>
      <c r="Q64" s="68">
        <f t="shared" si="7"/>
        <v>0</v>
      </c>
      <c r="R64" s="68">
        <f t="shared" si="7"/>
        <v>0</v>
      </c>
      <c r="S64" s="68">
        <f t="shared" si="7"/>
        <v>0</v>
      </c>
      <c r="T64" s="68"/>
      <c r="U64" s="68"/>
      <c r="V64" s="68"/>
      <c r="W64" s="68"/>
      <c r="X64" s="25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s="5" customFormat="1" ht="14" outlineLevel="1" x14ac:dyDescent="0.3">
      <c r="A65" s="198"/>
      <c r="B65" s="193"/>
      <c r="C65" s="18" t="s">
        <v>64</v>
      </c>
      <c r="D65" s="21" t="s">
        <v>40</v>
      </c>
      <c r="E65" s="68">
        <f>IF(E57="",0,E57/E$22)</f>
        <v>0</v>
      </c>
      <c r="F65" s="68">
        <f t="shared" si="7"/>
        <v>0</v>
      </c>
      <c r="G65" s="68">
        <f t="shared" si="7"/>
        <v>0</v>
      </c>
      <c r="H65" s="68">
        <f t="shared" si="7"/>
        <v>0</v>
      </c>
      <c r="I65" s="68">
        <f t="shared" si="7"/>
        <v>0</v>
      </c>
      <c r="J65" s="68">
        <f t="shared" si="7"/>
        <v>0</v>
      </c>
      <c r="K65" s="68">
        <f t="shared" si="7"/>
        <v>0</v>
      </c>
      <c r="L65" s="68">
        <f t="shared" si="7"/>
        <v>0</v>
      </c>
      <c r="M65" s="68">
        <f t="shared" si="7"/>
        <v>0</v>
      </c>
      <c r="N65" s="68">
        <f t="shared" si="7"/>
        <v>0</v>
      </c>
      <c r="O65" s="68">
        <f t="shared" si="7"/>
        <v>0</v>
      </c>
      <c r="P65" s="68">
        <f t="shared" si="7"/>
        <v>0</v>
      </c>
      <c r="Q65" s="68">
        <f t="shared" si="7"/>
        <v>0</v>
      </c>
      <c r="R65" s="68">
        <f t="shared" si="7"/>
        <v>0</v>
      </c>
      <c r="S65" s="68">
        <f t="shared" si="7"/>
        <v>0</v>
      </c>
      <c r="T65" s="68"/>
      <c r="U65" s="68"/>
      <c r="V65" s="68"/>
      <c r="W65" s="68"/>
      <c r="X65" s="25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s="5" customFormat="1" ht="14" outlineLevel="1" x14ac:dyDescent="0.3">
      <c r="A66" s="198"/>
      <c r="B66" s="193"/>
      <c r="C66" s="18" t="s">
        <v>65</v>
      </c>
      <c r="D66" s="21" t="s">
        <v>40</v>
      </c>
      <c r="E66" s="68">
        <f>IF(E58="",0,E58/E$22)</f>
        <v>0</v>
      </c>
      <c r="F66" s="68">
        <f t="shared" si="7"/>
        <v>0</v>
      </c>
      <c r="G66" s="68">
        <f t="shared" si="7"/>
        <v>0</v>
      </c>
      <c r="H66" s="68">
        <f>IF(H58="",0,H58/H$22)</f>
        <v>0</v>
      </c>
      <c r="I66" s="68">
        <f t="shared" si="7"/>
        <v>0</v>
      </c>
      <c r="J66" s="68">
        <f t="shared" si="7"/>
        <v>0</v>
      </c>
      <c r="K66" s="68">
        <f t="shared" si="7"/>
        <v>0</v>
      </c>
      <c r="L66" s="68">
        <f t="shared" si="7"/>
        <v>0</v>
      </c>
      <c r="M66" s="68">
        <f t="shared" si="7"/>
        <v>0</v>
      </c>
      <c r="N66" s="68">
        <f t="shared" si="7"/>
        <v>0</v>
      </c>
      <c r="O66" s="68">
        <f t="shared" si="7"/>
        <v>0</v>
      </c>
      <c r="P66" s="68">
        <f t="shared" si="7"/>
        <v>0</v>
      </c>
      <c r="Q66" s="68">
        <f t="shared" si="7"/>
        <v>0</v>
      </c>
      <c r="R66" s="68">
        <f t="shared" si="7"/>
        <v>0</v>
      </c>
      <c r="S66" s="68">
        <f t="shared" si="7"/>
        <v>0</v>
      </c>
      <c r="T66" s="68"/>
      <c r="U66" s="68"/>
      <c r="V66" s="68"/>
      <c r="W66" s="68"/>
      <c r="X66" s="25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s="5" customFormat="1" ht="14.5" customHeight="1" outlineLevel="1" x14ac:dyDescent="0.3">
      <c r="A67" s="198"/>
      <c r="B67" s="193" t="s">
        <v>74</v>
      </c>
      <c r="C67" s="16" t="s">
        <v>75</v>
      </c>
      <c r="D67" s="21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8"/>
      <c r="T67" s="30"/>
      <c r="U67" s="30"/>
      <c r="V67" s="30"/>
      <c r="W67" s="31"/>
      <c r="X67" s="25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s="5" customFormat="1" ht="14" outlineLevel="1" x14ac:dyDescent="0.3">
      <c r="A68" s="198"/>
      <c r="B68" s="193"/>
      <c r="C68" s="18" t="s">
        <v>72</v>
      </c>
      <c r="D68" s="21" t="s">
        <v>76</v>
      </c>
      <c r="E68" s="65">
        <f>E52*E$50/1000</f>
        <v>1826754.556113557</v>
      </c>
      <c r="F68" s="65">
        <f t="shared" ref="F68:P68" si="8">F52*F$50/1000</f>
        <v>10349736.007076774</v>
      </c>
      <c r="G68" s="65">
        <f t="shared" si="8"/>
        <v>20406199.641954042</v>
      </c>
      <c r="H68" s="65">
        <f t="shared" si="8"/>
        <v>12288575.670095673</v>
      </c>
      <c r="I68" s="65">
        <f t="shared" si="8"/>
        <v>1512573.0529875301</v>
      </c>
      <c r="J68" s="65">
        <f t="shared" si="8"/>
        <v>1415428.899</v>
      </c>
      <c r="K68" s="65">
        <f t="shared" si="8"/>
        <v>6271013.0800000001</v>
      </c>
      <c r="L68" s="65">
        <f t="shared" si="8"/>
        <v>7460516.949839999</v>
      </c>
      <c r="M68" s="65">
        <f t="shared" si="8"/>
        <v>6936108.8246999998</v>
      </c>
      <c r="N68" s="65">
        <f t="shared" si="8"/>
        <v>2818356.0071099997</v>
      </c>
      <c r="O68" s="65">
        <f t="shared" si="8"/>
        <v>9433876.0143500008</v>
      </c>
      <c r="P68" s="65">
        <f t="shared" si="8"/>
        <v>4205287.5412900001</v>
      </c>
      <c r="Q68" s="65">
        <f>Q52*Q$50/1000000</f>
        <v>1016456.2908261649</v>
      </c>
      <c r="R68" s="65">
        <f>R52*R$50/1000000</f>
        <v>2520362.5686981496</v>
      </c>
      <c r="S68" s="69"/>
      <c r="T68" s="68"/>
      <c r="U68" s="68"/>
      <c r="V68" s="68"/>
      <c r="W68" s="70"/>
      <c r="X68" s="25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s="5" customFormat="1" ht="14" outlineLevel="1" x14ac:dyDescent="0.3">
      <c r="A69" s="198"/>
      <c r="B69" s="193"/>
      <c r="C69" s="18" t="s">
        <v>60</v>
      </c>
      <c r="D69" s="21" t="s">
        <v>76</v>
      </c>
      <c r="E69" s="65">
        <f t="shared" ref="E69:Q70" si="9">E53*E$50/1000</f>
        <v>225693.35814705596</v>
      </c>
      <c r="F69" s="65">
        <f t="shared" si="9"/>
        <v>1818313.605578335</v>
      </c>
      <c r="G69" s="65">
        <f t="shared" si="9"/>
        <v>2086436.7753401331</v>
      </c>
      <c r="H69" s="65">
        <f t="shared" si="9"/>
        <v>2271749.0642502829</v>
      </c>
      <c r="I69" s="65">
        <f t="shared" si="9"/>
        <v>0</v>
      </c>
      <c r="J69" s="65">
        <f t="shared" si="9"/>
        <v>1790937.4080000001</v>
      </c>
      <c r="K69" s="65">
        <f t="shared" si="9"/>
        <v>645721.38779999991</v>
      </c>
      <c r="L69" s="65">
        <f t="shared" si="9"/>
        <v>0</v>
      </c>
      <c r="M69" s="65">
        <f t="shared" si="9"/>
        <v>0</v>
      </c>
      <c r="N69" s="65">
        <f t="shared" si="9"/>
        <v>0</v>
      </c>
      <c r="O69" s="65">
        <f t="shared" si="9"/>
        <v>745374.45530000015</v>
      </c>
      <c r="P69" s="65">
        <f t="shared" si="9"/>
        <v>852807.64183999994</v>
      </c>
      <c r="Q69" s="65">
        <f t="shared" si="9"/>
        <v>0</v>
      </c>
      <c r="R69" s="65">
        <f>R53*R$50/1000</f>
        <v>0</v>
      </c>
      <c r="S69" s="69"/>
      <c r="T69" s="68"/>
      <c r="U69" s="68"/>
      <c r="V69" s="68"/>
      <c r="W69" s="70"/>
      <c r="X69" s="25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s="5" customFormat="1" ht="14" outlineLevel="1" x14ac:dyDescent="0.3">
      <c r="A70" s="198"/>
      <c r="B70" s="193"/>
      <c r="C70" s="18" t="s">
        <v>61</v>
      </c>
      <c r="D70" s="21" t="s">
        <v>76</v>
      </c>
      <c r="E70" s="65">
        <f t="shared" si="9"/>
        <v>113888.78360987025</v>
      </c>
      <c r="F70" s="65">
        <f t="shared" si="9"/>
        <v>2499159.8682245025</v>
      </c>
      <c r="G70" s="65">
        <f t="shared" si="9"/>
        <v>113771.52083347588</v>
      </c>
      <c r="H70" s="65">
        <f t="shared" si="9"/>
        <v>1328188.142874182</v>
      </c>
      <c r="I70" s="65">
        <f t="shared" si="9"/>
        <v>1851982.4388966002</v>
      </c>
      <c r="J70" s="65">
        <f t="shared" si="9"/>
        <v>24277591.434</v>
      </c>
      <c r="K70" s="65">
        <f t="shared" si="9"/>
        <v>0</v>
      </c>
      <c r="L70" s="65">
        <f t="shared" si="9"/>
        <v>0</v>
      </c>
      <c r="M70" s="65">
        <f t="shared" si="9"/>
        <v>0</v>
      </c>
      <c r="N70" s="65">
        <f t="shared" si="9"/>
        <v>0</v>
      </c>
      <c r="O70" s="65">
        <f t="shared" si="9"/>
        <v>1435480.1689500001</v>
      </c>
      <c r="P70" s="65">
        <f t="shared" si="9"/>
        <v>3399383.69166</v>
      </c>
      <c r="Q70" s="65">
        <f t="shared" si="9"/>
        <v>0</v>
      </c>
      <c r="R70" s="65">
        <f>R54*R$50/1000</f>
        <v>0</v>
      </c>
      <c r="S70" s="69"/>
      <c r="T70" s="68"/>
      <c r="U70" s="68"/>
      <c r="V70" s="68"/>
      <c r="W70" s="70"/>
      <c r="X70" s="25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s="5" customFormat="1" ht="14" outlineLevel="1" x14ac:dyDescent="0.3">
      <c r="A71" s="198"/>
      <c r="B71" s="193"/>
      <c r="C71" s="18" t="s">
        <v>62</v>
      </c>
      <c r="D71" s="21" t="s">
        <v>76</v>
      </c>
      <c r="E71" s="65">
        <f>E55*E45/1000*0.933</f>
        <v>22641.626016000002</v>
      </c>
      <c r="F71" s="65">
        <f t="shared" ref="F71:Q71" si="10">F55*F45/1000*0.933</f>
        <v>100605.431052</v>
      </c>
      <c r="G71" s="65">
        <f t="shared" si="10"/>
        <v>327978.13395660004</v>
      </c>
      <c r="H71" s="65">
        <f t="shared" si="10"/>
        <v>18484.430392499999</v>
      </c>
      <c r="I71" s="65">
        <f>I55*I45/1000*0.933</f>
        <v>66657.540604890004</v>
      </c>
      <c r="J71" s="65">
        <f t="shared" si="10"/>
        <v>58882.028216980107</v>
      </c>
      <c r="K71" s="65">
        <f t="shared" si="10"/>
        <v>103194.28631184001</v>
      </c>
      <c r="L71" s="65">
        <f t="shared" si="10"/>
        <v>45475.29122607001</v>
      </c>
      <c r="M71" s="65">
        <f t="shared" si="10"/>
        <v>91314.839096669995</v>
      </c>
      <c r="N71" s="65">
        <f t="shared" si="10"/>
        <v>48741.797003802007</v>
      </c>
      <c r="O71" s="65">
        <f t="shared" si="10"/>
        <v>194149.24377358501</v>
      </c>
      <c r="P71" s="65">
        <f t="shared" si="10"/>
        <v>9521.7630354000012</v>
      </c>
      <c r="Q71" s="65">
        <f t="shared" si="10"/>
        <v>0</v>
      </c>
      <c r="R71" s="65">
        <f>R55*R45/1000*0.933</f>
        <v>0</v>
      </c>
      <c r="S71" s="69"/>
      <c r="T71" s="68"/>
      <c r="U71" s="68"/>
      <c r="V71" s="68"/>
      <c r="W71" s="70"/>
      <c r="X71" s="25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s="5" customFormat="1" ht="14" outlineLevel="1" x14ac:dyDescent="0.3">
      <c r="A72" s="198"/>
      <c r="B72" s="193"/>
      <c r="C72" s="18" t="s">
        <v>63</v>
      </c>
      <c r="D72" s="21" t="s">
        <v>76</v>
      </c>
      <c r="E72" s="65">
        <f>E56*E46/1000*0.853</f>
        <v>18382.285342666662</v>
      </c>
      <c r="F72" s="65">
        <f t="shared" ref="F72:Q72" si="11">F56*F46/1000*0.853</f>
        <v>23630.147199999999</v>
      </c>
      <c r="G72" s="65">
        <f t="shared" si="11"/>
        <v>56313.099806000006</v>
      </c>
      <c r="H72" s="65">
        <f t="shared" si="11"/>
        <v>4682.7448079999995</v>
      </c>
      <c r="I72" s="65">
        <f t="shared" si="11"/>
        <v>2577.4749734599995</v>
      </c>
      <c r="J72" s="65">
        <f t="shared" si="11"/>
        <v>7634.2907993856543</v>
      </c>
      <c r="K72" s="65">
        <f t="shared" si="11"/>
        <v>11468.815924160001</v>
      </c>
      <c r="L72" s="65">
        <f t="shared" si="11"/>
        <v>5269.0916341000002</v>
      </c>
      <c r="M72" s="65">
        <f t="shared" si="11"/>
        <v>7879.0594674099984</v>
      </c>
      <c r="N72" s="65">
        <f t="shared" si="11"/>
        <v>5986.66674392</v>
      </c>
      <c r="O72" s="65">
        <f t="shared" si="11"/>
        <v>11132.566548500001</v>
      </c>
      <c r="P72" s="65">
        <f t="shared" si="11"/>
        <v>1756.6548761399999</v>
      </c>
      <c r="Q72" s="65">
        <f t="shared" si="11"/>
        <v>0</v>
      </c>
      <c r="R72" s="65">
        <f>R56*R46/1000*0.853</f>
        <v>0</v>
      </c>
      <c r="S72" s="69"/>
      <c r="T72" s="68"/>
      <c r="U72" s="68"/>
      <c r="V72" s="68"/>
      <c r="W72" s="70"/>
      <c r="X72" s="25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s="5" customFormat="1" ht="14" outlineLevel="1" x14ac:dyDescent="0.3">
      <c r="A73" s="198"/>
      <c r="B73" s="193"/>
      <c r="C73" s="18" t="s">
        <v>64</v>
      </c>
      <c r="D73" s="21" t="s">
        <v>76</v>
      </c>
      <c r="E73" s="65">
        <f>E57*E47/1000</f>
        <v>0</v>
      </c>
      <c r="F73" s="65">
        <f t="shared" ref="F73:Q74" si="12">F57*F47/1000</f>
        <v>0</v>
      </c>
      <c r="G73" s="65">
        <f t="shared" si="12"/>
        <v>0</v>
      </c>
      <c r="H73" s="65">
        <f t="shared" si="12"/>
        <v>0</v>
      </c>
      <c r="I73" s="65">
        <f t="shared" si="12"/>
        <v>0</v>
      </c>
      <c r="J73" s="65">
        <f t="shared" si="12"/>
        <v>0</v>
      </c>
      <c r="K73" s="65">
        <f t="shared" si="12"/>
        <v>0</v>
      </c>
      <c r="L73" s="65">
        <f t="shared" si="12"/>
        <v>0</v>
      </c>
      <c r="M73" s="65">
        <f t="shared" si="12"/>
        <v>0</v>
      </c>
      <c r="N73" s="65">
        <f t="shared" si="12"/>
        <v>0</v>
      </c>
      <c r="O73" s="65">
        <f t="shared" si="12"/>
        <v>0</v>
      </c>
      <c r="P73" s="65">
        <f t="shared" si="12"/>
        <v>0</v>
      </c>
      <c r="Q73" s="65">
        <f t="shared" si="12"/>
        <v>0</v>
      </c>
      <c r="R73" s="65">
        <f>R57*R47/1000</f>
        <v>0</v>
      </c>
      <c r="S73" s="69"/>
      <c r="T73" s="68"/>
      <c r="U73" s="68"/>
      <c r="V73" s="68"/>
      <c r="W73" s="70"/>
      <c r="X73" s="25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s="5" customFormat="1" ht="14" outlineLevel="1" x14ac:dyDescent="0.3">
      <c r="A74" s="198"/>
      <c r="B74" s="193"/>
      <c r="C74" s="18" t="s">
        <v>65</v>
      </c>
      <c r="D74" s="21" t="s">
        <v>76</v>
      </c>
      <c r="E74" s="65">
        <f>E58*E48/1000</f>
        <v>0</v>
      </c>
      <c r="F74" s="65">
        <f t="shared" si="12"/>
        <v>0</v>
      </c>
      <c r="G74" s="65">
        <f t="shared" si="12"/>
        <v>0</v>
      </c>
      <c r="H74" s="65">
        <f t="shared" si="12"/>
        <v>0</v>
      </c>
      <c r="I74" s="65">
        <f t="shared" si="12"/>
        <v>0</v>
      </c>
      <c r="J74" s="65">
        <f t="shared" si="12"/>
        <v>0</v>
      </c>
      <c r="K74" s="65">
        <f t="shared" si="12"/>
        <v>0</v>
      </c>
      <c r="L74" s="65">
        <f t="shared" si="12"/>
        <v>0</v>
      </c>
      <c r="M74" s="65">
        <f t="shared" si="12"/>
        <v>0</v>
      </c>
      <c r="N74" s="65">
        <f t="shared" si="12"/>
        <v>0</v>
      </c>
      <c r="O74" s="65">
        <f t="shared" si="12"/>
        <v>0</v>
      </c>
      <c r="P74" s="65">
        <f t="shared" si="12"/>
        <v>0</v>
      </c>
      <c r="Q74" s="65">
        <f t="shared" si="12"/>
        <v>0</v>
      </c>
      <c r="R74" s="65">
        <f>R58*R48/1000</f>
        <v>0</v>
      </c>
      <c r="S74" s="69"/>
      <c r="T74" s="68"/>
      <c r="U74" s="68"/>
      <c r="V74" s="68"/>
      <c r="W74" s="70"/>
      <c r="X74" s="25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s="5" customFormat="1" ht="14" outlineLevel="1" x14ac:dyDescent="0.3">
      <c r="A75" s="198"/>
      <c r="B75" s="193"/>
      <c r="C75" s="59" t="s">
        <v>77</v>
      </c>
      <c r="D75" s="21" t="s">
        <v>76</v>
      </c>
      <c r="E75" s="71">
        <f>SUM(E68:E74)</f>
        <v>2207360.6092291498</v>
      </c>
      <c r="F75" s="71">
        <f t="shared" ref="F75:Q75" si="13">SUM(F68:F74)</f>
        <v>14791445.059131611</v>
      </c>
      <c r="G75" s="71">
        <f t="shared" si="13"/>
        <v>22990699.171890251</v>
      </c>
      <c r="H75" s="71">
        <f t="shared" si="13"/>
        <v>15911680.052420637</v>
      </c>
      <c r="I75" s="71">
        <f t="shared" si="13"/>
        <v>3433790.5074624801</v>
      </c>
      <c r="J75" s="71">
        <f t="shared" si="13"/>
        <v>27550474.060016368</v>
      </c>
      <c r="K75" s="71">
        <f t="shared" si="13"/>
        <v>7031397.5700359996</v>
      </c>
      <c r="L75" s="71">
        <f t="shared" si="13"/>
        <v>7511261.3327001696</v>
      </c>
      <c r="M75" s="71">
        <f t="shared" si="13"/>
        <v>7035302.7232640795</v>
      </c>
      <c r="N75" s="71">
        <f t="shared" si="13"/>
        <v>2873084.4708577218</v>
      </c>
      <c r="O75" s="71">
        <f t="shared" si="13"/>
        <v>11820012.448922087</v>
      </c>
      <c r="P75" s="71">
        <f t="shared" si="13"/>
        <v>8468757.2927015405</v>
      </c>
      <c r="Q75" s="71">
        <f t="shared" si="13"/>
        <v>1016456.2908261649</v>
      </c>
      <c r="R75" s="71">
        <f>SUM(R68:R74)</f>
        <v>2520362.5686981496</v>
      </c>
      <c r="S75" s="72"/>
      <c r="T75" s="72"/>
      <c r="U75" s="72"/>
      <c r="V75" s="72"/>
      <c r="W75" s="73"/>
      <c r="X75" s="25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s="5" customFormat="1" ht="14" outlineLevel="1" x14ac:dyDescent="0.3">
      <c r="A76" s="198"/>
      <c r="B76" s="74"/>
      <c r="C76" s="59"/>
      <c r="D76" s="21"/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2"/>
      <c r="T76" s="72"/>
      <c r="U76" s="72"/>
      <c r="V76" s="72"/>
      <c r="W76" s="73"/>
      <c r="X76" s="25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s="5" customFormat="1" ht="14.5" outlineLevel="1" x14ac:dyDescent="0.3">
      <c r="A77" s="198"/>
      <c r="B77" s="193" t="s">
        <v>78</v>
      </c>
      <c r="C77" s="59" t="s">
        <v>78</v>
      </c>
      <c r="D77" s="21"/>
      <c r="E77" s="27"/>
      <c r="F77" s="27"/>
      <c r="G77" s="27"/>
      <c r="H77" s="27"/>
      <c r="I77" s="27"/>
      <c r="J77" s="27"/>
      <c r="K77" s="76"/>
      <c r="L77" s="76"/>
      <c r="M77" s="67"/>
      <c r="N77" s="27"/>
      <c r="O77" s="27"/>
      <c r="P77" s="27"/>
      <c r="Q77" s="27"/>
      <c r="R77" s="27"/>
      <c r="S77" s="28"/>
      <c r="T77" s="30"/>
      <c r="U77" s="30"/>
      <c r="V77" s="30"/>
      <c r="W77" s="31"/>
      <c r="X77" s="25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s="5" customFormat="1" ht="14" outlineLevel="1" x14ac:dyDescent="0.3">
      <c r="A78" s="198"/>
      <c r="B78" s="193"/>
      <c r="C78" s="18" t="s">
        <v>79</v>
      </c>
      <c r="D78" s="21" t="s">
        <v>59</v>
      </c>
      <c r="E78" s="68">
        <f>IFERROR(SUMPRODUCT(E42:E44,E52:E54)/SUM(E52:E54)-E50,0)</f>
        <v>523.61055719381466</v>
      </c>
      <c r="F78" s="68">
        <f t="shared" ref="F78:P78" si="14">IFERROR(SUMPRODUCT(F42:F44,F52:F54)/SUM(F52:F54)-F50,0)</f>
        <v>579.64118724582841</v>
      </c>
      <c r="G78" s="68">
        <f t="shared" si="14"/>
        <v>178.02598433493858</v>
      </c>
      <c r="H78" s="68">
        <f t="shared" si="14"/>
        <v>175.4678436447216</v>
      </c>
      <c r="I78" s="68">
        <f t="shared" si="14"/>
        <v>341.4067413377893</v>
      </c>
      <c r="J78" s="68">
        <f t="shared" si="14"/>
        <v>504.92201829381474</v>
      </c>
      <c r="K78" s="68">
        <f t="shared" si="14"/>
        <v>210.55299543873025</v>
      </c>
      <c r="L78" s="68">
        <f t="shared" si="14"/>
        <v>78.003000000000156</v>
      </c>
      <c r="M78" s="68">
        <f t="shared" si="14"/>
        <v>32.099999999999909</v>
      </c>
      <c r="N78" s="68">
        <f t="shared" si="14"/>
        <v>54.090000000000146</v>
      </c>
      <c r="O78" s="68">
        <f t="shared" si="14"/>
        <v>328.57423791637393</v>
      </c>
      <c r="P78" s="68">
        <f t="shared" si="14"/>
        <v>530.71767088893375</v>
      </c>
      <c r="Q78" s="68"/>
      <c r="R78" s="68"/>
      <c r="S78" s="69"/>
      <c r="T78" s="68"/>
      <c r="U78" s="68"/>
      <c r="V78" s="68"/>
      <c r="W78" s="70"/>
      <c r="X78" s="25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s="5" customFormat="1" ht="14" outlineLevel="1" x14ac:dyDescent="0.3">
      <c r="A79" s="198"/>
      <c r="B79" s="74"/>
      <c r="C79" s="18"/>
      <c r="D79" s="21"/>
      <c r="E79" s="77">
        <v>0</v>
      </c>
      <c r="F79" s="77">
        <v>0</v>
      </c>
      <c r="G79" s="77">
        <v>0</v>
      </c>
      <c r="H79" s="77">
        <v>0</v>
      </c>
      <c r="I79" s="77">
        <v>0</v>
      </c>
      <c r="J79" s="77">
        <v>0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7">
        <v>0</v>
      </c>
      <c r="R79" s="77">
        <v>0</v>
      </c>
      <c r="S79" s="77">
        <v>0</v>
      </c>
      <c r="T79" s="77"/>
      <c r="U79" s="77"/>
      <c r="V79" s="77"/>
      <c r="W79" s="77"/>
      <c r="X79" s="25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s="5" customFormat="1" ht="14.5" outlineLevel="1" x14ac:dyDescent="0.3">
      <c r="A80" s="198"/>
      <c r="B80" s="193" t="s">
        <v>80</v>
      </c>
      <c r="C80" s="59" t="s">
        <v>81</v>
      </c>
      <c r="D80" s="21"/>
      <c r="E80" s="27"/>
      <c r="F80" s="27"/>
      <c r="G80" s="27"/>
      <c r="H80" s="27"/>
      <c r="I80" s="27"/>
      <c r="J80" s="27"/>
      <c r="K80" s="76"/>
      <c r="L80" s="76"/>
      <c r="M80" s="67"/>
      <c r="N80" s="27"/>
      <c r="O80" s="27"/>
      <c r="P80" s="27"/>
      <c r="Q80" s="27"/>
      <c r="R80" s="27"/>
      <c r="S80" s="28"/>
      <c r="T80" s="30"/>
      <c r="U80" s="30"/>
      <c r="V80" s="30"/>
      <c r="W80" s="31"/>
      <c r="X80" s="25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s="5" customFormat="1" ht="14" outlineLevel="1" x14ac:dyDescent="0.3">
      <c r="A81" s="198"/>
      <c r="B81" s="193"/>
      <c r="C81" s="18" t="s">
        <v>72</v>
      </c>
      <c r="D81" s="21" t="s">
        <v>82</v>
      </c>
      <c r="E81" s="68">
        <f>E116</f>
        <v>4168.984913638913</v>
      </c>
      <c r="F81" s="68">
        <f t="shared" ref="F81:R81" si="15">F116</f>
        <v>4183.6819194075506</v>
      </c>
      <c r="G81" s="68">
        <f t="shared" si="15"/>
        <v>3866.304714643501</v>
      </c>
      <c r="H81" s="68">
        <f t="shared" si="15"/>
        <v>3607.1009653765068</v>
      </c>
      <c r="I81" s="68">
        <f t="shared" si="15"/>
        <v>2461.7745603760691</v>
      </c>
      <c r="J81" s="68">
        <f t="shared" si="15"/>
        <v>2250.4598919485056</v>
      </c>
      <c r="K81" s="68">
        <f>K116</f>
        <v>4418.3027819138169</v>
      </c>
      <c r="L81" s="68">
        <f t="shared" si="15"/>
        <v>4439.2473427149953</v>
      </c>
      <c r="M81" s="68">
        <f t="shared" si="15"/>
        <v>5859.4402786352057</v>
      </c>
      <c r="N81" s="68">
        <f>N116</f>
        <v>5850.352804721655</v>
      </c>
      <c r="O81" s="68">
        <f t="shared" si="15"/>
        <v>3439.9662005008199</v>
      </c>
      <c r="P81" s="68">
        <f t="shared" si="15"/>
        <v>3404.2027357518791</v>
      </c>
      <c r="Q81" s="68">
        <f>Q116</f>
        <v>26.89443690575397</v>
      </c>
      <c r="R81" s="68">
        <f t="shared" si="15"/>
        <v>21.44181974800447</v>
      </c>
      <c r="S81" s="69"/>
      <c r="T81" s="68"/>
      <c r="U81" s="68"/>
      <c r="V81" s="68"/>
      <c r="W81" s="70"/>
      <c r="X81" s="25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s="5" customFormat="1" ht="14" outlineLevel="1" x14ac:dyDescent="0.3">
      <c r="A82" s="198"/>
      <c r="B82" s="193"/>
      <c r="C82" s="18" t="s">
        <v>60</v>
      </c>
      <c r="D82" s="21" t="s">
        <v>82</v>
      </c>
      <c r="E82" s="68">
        <f t="shared" ref="E82:Q82" si="16">E131</f>
        <v>15879.809626987466</v>
      </c>
      <c r="F82" s="68">
        <f t="shared" si="16"/>
        <v>15894.943147050217</v>
      </c>
      <c r="G82" s="68">
        <f t="shared" si="16"/>
        <v>15485.794884725279</v>
      </c>
      <c r="H82" s="68">
        <f t="shared" si="16"/>
        <v>15312.98768482905</v>
      </c>
      <c r="I82" s="68">
        <f>I131</f>
        <v>0</v>
      </c>
      <c r="J82" s="68">
        <f t="shared" si="16"/>
        <v>15048.269983616745</v>
      </c>
      <c r="K82" s="68">
        <f t="shared" si="16"/>
        <v>15852.097009183295</v>
      </c>
      <c r="L82" s="68">
        <f t="shared" si="16"/>
        <v>0</v>
      </c>
      <c r="M82" s="68">
        <f t="shared" si="16"/>
        <v>0</v>
      </c>
      <c r="N82" s="68">
        <f t="shared" si="16"/>
        <v>0</v>
      </c>
      <c r="O82" s="68">
        <f t="shared" si="16"/>
        <v>15272.605200000007</v>
      </c>
      <c r="P82" s="68">
        <f t="shared" si="16"/>
        <v>15272.605200000005</v>
      </c>
      <c r="Q82" s="68">
        <f t="shared" si="16"/>
        <v>0</v>
      </c>
      <c r="R82" s="68">
        <f>R131</f>
        <v>0</v>
      </c>
      <c r="S82" s="69"/>
      <c r="T82" s="68"/>
      <c r="U82" s="68"/>
      <c r="V82" s="68"/>
      <c r="W82" s="70"/>
      <c r="X82" s="25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s="5" customFormat="1" ht="14" outlineLevel="1" x14ac:dyDescent="0.3">
      <c r="A83" s="198"/>
      <c r="B83" s="193"/>
      <c r="C83" s="18" t="s">
        <v>61</v>
      </c>
      <c r="D83" s="21" t="s">
        <v>82</v>
      </c>
      <c r="E83" s="68">
        <f t="shared" ref="E83:Q83" si="17">E147</f>
        <v>4362.0673746870507</v>
      </c>
      <c r="F83" s="68">
        <f t="shared" si="17"/>
        <v>4377.2008947498016</v>
      </c>
      <c r="G83" s="68">
        <f t="shared" si="17"/>
        <v>3340.0257853931698</v>
      </c>
      <c r="H83" s="68">
        <f t="shared" si="17"/>
        <v>3535.9182008256066</v>
      </c>
      <c r="I83" s="68">
        <f t="shared" si="17"/>
        <v>4531.4163776773476</v>
      </c>
      <c r="J83" s="68">
        <f t="shared" si="17"/>
        <v>4315.8328560579857</v>
      </c>
      <c r="K83" s="68">
        <f t="shared" si="17"/>
        <v>0</v>
      </c>
      <c r="L83" s="68">
        <f t="shared" si="17"/>
        <v>0</v>
      </c>
      <c r="M83" s="68">
        <f t="shared" si="17"/>
        <v>0</v>
      </c>
      <c r="N83" s="68">
        <f t="shared" si="17"/>
        <v>0</v>
      </c>
      <c r="O83" s="68">
        <f t="shared" si="17"/>
        <v>3932.87</v>
      </c>
      <c r="P83" s="68">
        <f t="shared" si="17"/>
        <v>3990.2453085889206</v>
      </c>
      <c r="Q83" s="68">
        <f t="shared" si="17"/>
        <v>0</v>
      </c>
      <c r="R83" s="68">
        <f>R147</f>
        <v>0</v>
      </c>
      <c r="S83" s="69"/>
      <c r="T83" s="68"/>
      <c r="U83" s="68"/>
      <c r="V83" s="68"/>
      <c r="W83" s="70"/>
      <c r="X83" s="25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s="5" customFormat="1" ht="14" outlineLevel="1" x14ac:dyDescent="0.3">
      <c r="A84" s="198"/>
      <c r="B84" s="193"/>
      <c r="C84" s="18" t="s">
        <v>62</v>
      </c>
      <c r="D84" s="21" t="s">
        <v>83</v>
      </c>
      <c r="E84" s="68">
        <f t="shared" ref="E84:Q84" si="18">E174</f>
        <v>53549.468549999998</v>
      </c>
      <c r="F84" s="68">
        <f t="shared" si="18"/>
        <v>53549.468549999998</v>
      </c>
      <c r="G84" s="68">
        <f t="shared" si="18"/>
        <v>58734.038747716913</v>
      </c>
      <c r="H84" s="68">
        <f t="shared" si="18"/>
        <v>56257.075676478242</v>
      </c>
      <c r="I84" s="68">
        <f t="shared" si="18"/>
        <v>62316.530346865678</v>
      </c>
      <c r="J84" s="68">
        <f t="shared" si="18"/>
        <v>60185.245395522892</v>
      </c>
      <c r="K84" s="68">
        <f t="shared" si="18"/>
        <v>57215.725249633375</v>
      </c>
      <c r="L84" s="68">
        <f t="shared" si="18"/>
        <v>59997.45003439</v>
      </c>
      <c r="M84" s="68">
        <f t="shared" si="18"/>
        <v>55667.821600161304</v>
      </c>
      <c r="N84" s="68">
        <f t="shared" si="18"/>
        <v>55638.402558490874</v>
      </c>
      <c r="O84" s="68">
        <f t="shared" si="18"/>
        <v>59339.131486075996</v>
      </c>
      <c r="P84" s="68">
        <f t="shared" si="18"/>
        <v>59339.131486075996</v>
      </c>
      <c r="Q84" s="68">
        <f t="shared" si="18"/>
        <v>0</v>
      </c>
      <c r="R84" s="68">
        <f>R174</f>
        <v>0</v>
      </c>
      <c r="S84" s="69"/>
      <c r="T84" s="68"/>
      <c r="U84" s="68"/>
      <c r="V84" s="68"/>
      <c r="W84" s="70"/>
      <c r="X84" s="25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s="5" customFormat="1" ht="14" outlineLevel="1" x14ac:dyDescent="0.3">
      <c r="A85" s="198"/>
      <c r="B85" s="193"/>
      <c r="C85" s="18" t="s">
        <v>63</v>
      </c>
      <c r="D85" s="21" t="s">
        <v>83</v>
      </c>
      <c r="E85" s="68">
        <f>E187</f>
        <v>78091.920370000007</v>
      </c>
      <c r="F85" s="68">
        <f t="shared" ref="F85:Q85" si="19">F187</f>
        <v>78091.920370000007</v>
      </c>
      <c r="G85" s="68">
        <f t="shared" si="19"/>
        <v>72947.6671378584</v>
      </c>
      <c r="H85" s="68">
        <f t="shared" si="19"/>
        <v>73975.661911022864</v>
      </c>
      <c r="I85" s="68">
        <f t="shared" si="19"/>
        <v>58121.034379513192</v>
      </c>
      <c r="J85" s="68">
        <f t="shared" si="19"/>
        <v>58369.549840444386</v>
      </c>
      <c r="K85" s="68">
        <f t="shared" si="19"/>
        <v>72520.5285</v>
      </c>
      <c r="L85" s="68">
        <f t="shared" si="19"/>
        <v>70136.357577200004</v>
      </c>
      <c r="M85" s="68">
        <f t="shared" si="19"/>
        <v>61509.881060860076</v>
      </c>
      <c r="N85" s="68">
        <f t="shared" si="19"/>
        <v>61509.881060860076</v>
      </c>
      <c r="O85" s="68">
        <f t="shared" si="19"/>
        <v>69723.184314611819</v>
      </c>
      <c r="P85" s="68">
        <f t="shared" si="19"/>
        <v>69723.184314611819</v>
      </c>
      <c r="Q85" s="68">
        <f t="shared" si="19"/>
        <v>0</v>
      </c>
      <c r="R85" s="68">
        <f>R187</f>
        <v>0</v>
      </c>
      <c r="S85" s="69"/>
      <c r="T85" s="68"/>
      <c r="U85" s="68"/>
      <c r="V85" s="68"/>
      <c r="W85" s="70"/>
      <c r="X85" s="25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s="5" customFormat="1" ht="14" outlineLevel="1" x14ac:dyDescent="0.3">
      <c r="A86" s="198"/>
      <c r="B86" s="193"/>
      <c r="C86" s="18" t="s">
        <v>64</v>
      </c>
      <c r="D86" s="21" t="s">
        <v>83</v>
      </c>
      <c r="E86" s="68">
        <f>E200</f>
        <v>0</v>
      </c>
      <c r="F86" s="68">
        <f t="shared" ref="F86:Q86" si="20">F200</f>
        <v>0</v>
      </c>
      <c r="G86" s="68">
        <f t="shared" si="20"/>
        <v>0</v>
      </c>
      <c r="H86" s="68">
        <f t="shared" si="20"/>
        <v>0</v>
      </c>
      <c r="I86" s="68">
        <f t="shared" si="20"/>
        <v>0</v>
      </c>
      <c r="J86" s="68">
        <f t="shared" si="20"/>
        <v>0</v>
      </c>
      <c r="K86" s="68">
        <f t="shared" si="20"/>
        <v>0</v>
      </c>
      <c r="L86" s="68">
        <f t="shared" si="20"/>
        <v>0</v>
      </c>
      <c r="M86" s="68">
        <f t="shared" si="20"/>
        <v>0</v>
      </c>
      <c r="N86" s="68">
        <f t="shared" si="20"/>
        <v>0</v>
      </c>
      <c r="O86" s="68">
        <f t="shared" si="20"/>
        <v>0</v>
      </c>
      <c r="P86" s="68">
        <f t="shared" si="20"/>
        <v>0</v>
      </c>
      <c r="Q86" s="68">
        <f t="shared" si="20"/>
        <v>0</v>
      </c>
      <c r="R86" s="68">
        <f>R200</f>
        <v>0</v>
      </c>
      <c r="S86" s="69"/>
      <c r="T86" s="68"/>
      <c r="U86" s="68"/>
      <c r="V86" s="68"/>
      <c r="W86" s="70"/>
      <c r="X86" s="25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s="5" customFormat="1" ht="14" outlineLevel="1" x14ac:dyDescent="0.3">
      <c r="A87" s="198"/>
      <c r="B87" s="193"/>
      <c r="C87" s="18" t="s">
        <v>65</v>
      </c>
      <c r="D87" s="21" t="s">
        <v>83</v>
      </c>
      <c r="E87" s="68">
        <f>E213</f>
        <v>0</v>
      </c>
      <c r="F87" s="68">
        <f t="shared" ref="F87:Q87" si="21">F213</f>
        <v>0</v>
      </c>
      <c r="G87" s="68">
        <f t="shared" si="21"/>
        <v>111625.44755797101</v>
      </c>
      <c r="H87" s="68">
        <f t="shared" si="21"/>
        <v>111625.44755797101</v>
      </c>
      <c r="I87" s="68">
        <f t="shared" si="21"/>
        <v>0</v>
      </c>
      <c r="J87" s="68">
        <f t="shared" si="21"/>
        <v>0</v>
      </c>
      <c r="K87" s="68">
        <f t="shared" si="21"/>
        <v>0</v>
      </c>
      <c r="L87" s="68">
        <f t="shared" si="21"/>
        <v>0</v>
      </c>
      <c r="M87" s="68">
        <f t="shared" si="21"/>
        <v>61509.881060860076</v>
      </c>
      <c r="N87" s="68">
        <f t="shared" si="21"/>
        <v>61509.881060860076</v>
      </c>
      <c r="O87" s="68">
        <f t="shared" si="21"/>
        <v>0</v>
      </c>
      <c r="P87" s="68">
        <f t="shared" si="21"/>
        <v>0</v>
      </c>
      <c r="Q87" s="68">
        <f t="shared" si="21"/>
        <v>0</v>
      </c>
      <c r="R87" s="68">
        <f>R213</f>
        <v>0</v>
      </c>
      <c r="S87" s="69"/>
      <c r="T87" s="68"/>
      <c r="U87" s="68"/>
      <c r="V87" s="68"/>
      <c r="W87" s="70"/>
      <c r="X87" s="25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s="5" customFormat="1" ht="14.5" customHeight="1" outlineLevel="1" x14ac:dyDescent="0.3">
      <c r="A88" s="198"/>
      <c r="B88" s="193" t="s">
        <v>84</v>
      </c>
      <c r="C88" s="78" t="s">
        <v>85</v>
      </c>
      <c r="D88" s="79"/>
      <c r="E88" s="80"/>
      <c r="F88" s="80"/>
      <c r="G88" s="80"/>
      <c r="H88" s="80"/>
      <c r="I88" s="80"/>
      <c r="J88" s="80"/>
      <c r="K88" s="80"/>
      <c r="L88" s="80"/>
      <c r="M88" s="81"/>
      <c r="N88" s="80"/>
      <c r="O88" s="80"/>
      <c r="P88" s="80"/>
      <c r="Q88" s="80"/>
      <c r="R88" s="80"/>
      <c r="S88" s="82"/>
      <c r="T88" s="83"/>
      <c r="U88" s="83"/>
      <c r="V88" s="83"/>
      <c r="W88" s="84"/>
      <c r="X88" s="85">
        <f t="shared" ref="X88:X96" si="22">SUM(E88:P88,S88:W88)</f>
        <v>0</v>
      </c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s="5" customFormat="1" ht="14" outlineLevel="1" x14ac:dyDescent="0.3">
      <c r="A89" s="198"/>
      <c r="B89" s="193"/>
      <c r="C89" s="86" t="s">
        <v>72</v>
      </c>
      <c r="D89" s="87" t="s">
        <v>86</v>
      </c>
      <c r="E89" s="88">
        <f t="shared" ref="E89:R95" si="23">E81*E52/10^7</f>
        <v>264.55002496931041</v>
      </c>
      <c r="F89" s="88">
        <f t="shared" si="23"/>
        <v>1452.5693419999982</v>
      </c>
      <c r="G89" s="88">
        <f t="shared" si="23"/>
        <v>2555.6424099090377</v>
      </c>
      <c r="H89" s="88">
        <f t="shared" si="23"/>
        <v>1355.2319583580631</v>
      </c>
      <c r="I89" s="88">
        <f t="shared" si="23"/>
        <v>126.53044529998252</v>
      </c>
      <c r="J89" s="88">
        <f t="shared" si="23"/>
        <v>95.742890505089647</v>
      </c>
      <c r="K89" s="88">
        <f t="shared" si="23"/>
        <v>985.32128509181848</v>
      </c>
      <c r="L89" s="88">
        <f t="shared" si="23"/>
        <v>1055.0847944377585</v>
      </c>
      <c r="M89" s="88">
        <f t="shared" si="23"/>
        <v>1250.5527992998025</v>
      </c>
      <c r="N89" s="88">
        <f>N81*N52/10^7</f>
        <v>510.80658912113762</v>
      </c>
      <c r="O89" s="88">
        <f t="shared" si="23"/>
        <v>1083.5463982998126</v>
      </c>
      <c r="P89" s="88">
        <f t="shared" si="23"/>
        <v>463.13980435725364</v>
      </c>
      <c r="Q89" s="88">
        <f>Q81*Q52/10^7</f>
        <v>310.29933711734014</v>
      </c>
      <c r="R89" s="88">
        <f>R81*R52/10^7</f>
        <v>634.93715000000009</v>
      </c>
      <c r="S89" s="89">
        <f>SUM(Q89:R89)</f>
        <v>945.23648711734018</v>
      </c>
      <c r="T89" s="88"/>
      <c r="U89" s="88"/>
      <c r="V89" s="88"/>
      <c r="W89" s="90"/>
      <c r="X89" s="91">
        <f t="shared" si="22"/>
        <v>12143.955228766405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s="5" customFormat="1" ht="14" outlineLevel="1" x14ac:dyDescent="0.3">
      <c r="A90" s="198"/>
      <c r="B90" s="193"/>
      <c r="C90" s="86" t="s">
        <v>60</v>
      </c>
      <c r="D90" s="87" t="s">
        <v>86</v>
      </c>
      <c r="E90" s="88">
        <f t="shared" si="23"/>
        <v>124.49770747558175</v>
      </c>
      <c r="F90" s="88">
        <f t="shared" si="23"/>
        <v>969.56451056671335</v>
      </c>
      <c r="G90" s="88">
        <f t="shared" si="23"/>
        <v>1046.5997043867158</v>
      </c>
      <c r="H90" s="88">
        <f t="shared" si="23"/>
        <v>1063.5895917288658</v>
      </c>
      <c r="I90" s="92">
        <f t="shared" si="23"/>
        <v>0</v>
      </c>
      <c r="J90" s="88">
        <f t="shared" si="23"/>
        <v>810.05439252608278</v>
      </c>
      <c r="K90" s="88">
        <f t="shared" si="23"/>
        <v>364.01273400818155</v>
      </c>
      <c r="L90" s="88">
        <f t="shared" si="23"/>
        <v>0</v>
      </c>
      <c r="M90" s="88">
        <f t="shared" si="23"/>
        <v>0</v>
      </c>
      <c r="N90" s="88">
        <f t="shared" si="23"/>
        <v>0</v>
      </c>
      <c r="O90" s="88">
        <f t="shared" si="23"/>
        <v>380.09381575832907</v>
      </c>
      <c r="P90" s="88">
        <f t="shared" si="23"/>
        <v>421.37154401052493</v>
      </c>
      <c r="Q90" s="88">
        <f t="shared" si="23"/>
        <v>0</v>
      </c>
      <c r="R90" s="88">
        <f t="shared" si="23"/>
        <v>0</v>
      </c>
      <c r="S90" s="89">
        <f t="shared" ref="S90:S96" si="24">SUM(Q90:R90)</f>
        <v>0</v>
      </c>
      <c r="T90" s="88"/>
      <c r="U90" s="88"/>
      <c r="V90" s="88"/>
      <c r="W90" s="90"/>
      <c r="X90" s="91">
        <f t="shared" si="22"/>
        <v>5179.7840004609943</v>
      </c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s="5" customFormat="1" ht="14" outlineLevel="1" x14ac:dyDescent="0.3">
      <c r="A91" s="198"/>
      <c r="B91" s="193"/>
      <c r="C91" s="86" t="s">
        <v>61</v>
      </c>
      <c r="D91" s="87" t="s">
        <v>86</v>
      </c>
      <c r="E91" s="88">
        <f t="shared" si="23"/>
        <v>17.257210947736908</v>
      </c>
      <c r="F91" s="88">
        <f t="shared" si="23"/>
        <v>366.9775194943918</v>
      </c>
      <c r="G91" s="88">
        <f t="shared" si="23"/>
        <v>12.309070507476727</v>
      </c>
      <c r="H91" s="88">
        <f t="shared" si="23"/>
        <v>143.58715679746578</v>
      </c>
      <c r="I91" s="88">
        <f t="shared" si="23"/>
        <v>285.16829053325307</v>
      </c>
      <c r="J91" s="88">
        <f t="shared" si="23"/>
        <v>3149.3245198920681</v>
      </c>
      <c r="K91" s="88">
        <f t="shared" si="23"/>
        <v>0</v>
      </c>
      <c r="L91" s="88">
        <f t="shared" si="23"/>
        <v>0</v>
      </c>
      <c r="M91" s="88">
        <f t="shared" si="23"/>
        <v>0</v>
      </c>
      <c r="N91" s="88">
        <f t="shared" si="23"/>
        <v>0</v>
      </c>
      <c r="O91" s="88">
        <f t="shared" si="23"/>
        <v>188.49939539427001</v>
      </c>
      <c r="P91" s="88">
        <f t="shared" si="23"/>
        <v>438.83451400000001</v>
      </c>
      <c r="Q91" s="88">
        <f t="shared" si="23"/>
        <v>0</v>
      </c>
      <c r="R91" s="88">
        <f t="shared" si="23"/>
        <v>0</v>
      </c>
      <c r="S91" s="89">
        <f t="shared" si="24"/>
        <v>0</v>
      </c>
      <c r="T91" s="88"/>
      <c r="U91" s="88"/>
      <c r="V91" s="88"/>
      <c r="W91" s="90"/>
      <c r="X91" s="91">
        <f t="shared" si="22"/>
        <v>4601.9576775666628</v>
      </c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s="5" customFormat="1" ht="14" outlineLevel="1" x14ac:dyDescent="0.3">
      <c r="A92" s="198"/>
      <c r="B92" s="193"/>
      <c r="C92" s="86" t="s">
        <v>62</v>
      </c>
      <c r="D92" s="87" t="s">
        <v>86</v>
      </c>
      <c r="E92" s="88">
        <f t="shared" si="23"/>
        <v>12.059340317459998</v>
      </c>
      <c r="F92" s="88">
        <f t="shared" si="23"/>
        <v>53.584275704557498</v>
      </c>
      <c r="G92" s="88">
        <f t="shared" si="23"/>
        <v>199.75646273830262</v>
      </c>
      <c r="H92" s="88">
        <f t="shared" si="23"/>
        <v>10.7985456761</v>
      </c>
      <c r="I92" s="88">
        <f t="shared" si="23"/>
        <v>44.155873173999986</v>
      </c>
      <c r="J92" s="88">
        <f t="shared" si="23"/>
        <v>37.376602206999998</v>
      </c>
      <c r="K92" s="88">
        <f t="shared" si="23"/>
        <v>58.835388000000002</v>
      </c>
      <c r="L92" s="88">
        <f t="shared" si="23"/>
        <v>28.62781928237921</v>
      </c>
      <c r="M92" s="88">
        <f t="shared" si="23"/>
        <v>53.975993000000003</v>
      </c>
      <c r="N92" s="88">
        <f t="shared" si="23"/>
        <v>28.795939000000001</v>
      </c>
      <c r="O92" s="88">
        <f t="shared" si="23"/>
        <v>119.08535908371222</v>
      </c>
      <c r="P92" s="88">
        <f t="shared" si="23"/>
        <v>5.8692334952877765</v>
      </c>
      <c r="Q92" s="88">
        <f t="shared" si="23"/>
        <v>0</v>
      </c>
      <c r="R92" s="88">
        <f t="shared" si="23"/>
        <v>0</v>
      </c>
      <c r="S92" s="89">
        <f t="shared" si="24"/>
        <v>0</v>
      </c>
      <c r="T92" s="88"/>
      <c r="U92" s="88"/>
      <c r="V92" s="88"/>
      <c r="W92" s="90"/>
      <c r="X92" s="91">
        <f t="shared" si="22"/>
        <v>652.92083167879935</v>
      </c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s="5" customFormat="1" ht="14" outlineLevel="1" x14ac:dyDescent="0.3">
      <c r="A93" s="198"/>
      <c r="B93" s="193"/>
      <c r="C93" s="86" t="s">
        <v>63</v>
      </c>
      <c r="D93" s="87" t="s">
        <v>86</v>
      </c>
      <c r="E93" s="88">
        <f t="shared" si="23"/>
        <v>14.579761533079001</v>
      </c>
      <c r="F93" s="88">
        <f t="shared" si="23"/>
        <v>18.742060888800001</v>
      </c>
      <c r="G93" s="88">
        <f t="shared" si="23"/>
        <v>43.972853750701049</v>
      </c>
      <c r="H93" s="88">
        <f t="shared" si="23"/>
        <v>3.7246745772200009</v>
      </c>
      <c r="I93" s="88">
        <f t="shared" si="23"/>
        <v>1.6499980450000002</v>
      </c>
      <c r="J93" s="88">
        <f t="shared" si="23"/>
        <v>4.9386476119999996</v>
      </c>
      <c r="K93" s="88">
        <f t="shared" si="23"/>
        <v>8.8835471796645002</v>
      </c>
      <c r="L93" s="88">
        <f t="shared" si="23"/>
        <v>4.0660851941805927</v>
      </c>
      <c r="M93" s="88">
        <f t="shared" si="23"/>
        <v>5.3163605299711971</v>
      </c>
      <c r="N93" s="88">
        <f t="shared" si="23"/>
        <v>4.039476909028803</v>
      </c>
      <c r="O93" s="88">
        <f t="shared" si="23"/>
        <v>8.5306316008927556</v>
      </c>
      <c r="P93" s="88">
        <f t="shared" si="23"/>
        <v>1.3410557271072439</v>
      </c>
      <c r="Q93" s="88">
        <f t="shared" si="23"/>
        <v>0</v>
      </c>
      <c r="R93" s="88">
        <f t="shared" si="23"/>
        <v>0</v>
      </c>
      <c r="S93" s="89">
        <f t="shared" si="24"/>
        <v>0</v>
      </c>
      <c r="T93" s="88"/>
      <c r="U93" s="88"/>
      <c r="V93" s="88"/>
      <c r="W93" s="90"/>
      <c r="X93" s="91">
        <f t="shared" si="22"/>
        <v>119.78515354764515</v>
      </c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s="5" customFormat="1" ht="14" outlineLevel="1" x14ac:dyDescent="0.3">
      <c r="A94" s="198"/>
      <c r="B94" s="193"/>
      <c r="C94" s="86" t="s">
        <v>64</v>
      </c>
      <c r="D94" s="87" t="s">
        <v>86</v>
      </c>
      <c r="E94" s="88">
        <f t="shared" si="23"/>
        <v>0</v>
      </c>
      <c r="F94" s="88">
        <f t="shared" si="23"/>
        <v>0</v>
      </c>
      <c r="G94" s="88">
        <f t="shared" si="23"/>
        <v>0</v>
      </c>
      <c r="H94" s="88">
        <f t="shared" si="23"/>
        <v>0</v>
      </c>
      <c r="I94" s="88">
        <f t="shared" si="23"/>
        <v>0</v>
      </c>
      <c r="J94" s="88">
        <f t="shared" si="23"/>
        <v>0</v>
      </c>
      <c r="K94" s="88">
        <f t="shared" si="23"/>
        <v>0</v>
      </c>
      <c r="L94" s="88">
        <f t="shared" si="23"/>
        <v>0</v>
      </c>
      <c r="M94" s="88">
        <f t="shared" si="23"/>
        <v>0</v>
      </c>
      <c r="N94" s="88">
        <f t="shared" si="23"/>
        <v>0</v>
      </c>
      <c r="O94" s="88">
        <f t="shared" si="23"/>
        <v>0</v>
      </c>
      <c r="P94" s="88">
        <f t="shared" si="23"/>
        <v>0</v>
      </c>
      <c r="Q94" s="88">
        <f t="shared" si="23"/>
        <v>0</v>
      </c>
      <c r="R94" s="88">
        <f t="shared" si="23"/>
        <v>0</v>
      </c>
      <c r="S94" s="89">
        <f t="shared" si="24"/>
        <v>0</v>
      </c>
      <c r="T94" s="88"/>
      <c r="U94" s="88"/>
      <c r="V94" s="88"/>
      <c r="W94" s="90"/>
      <c r="X94" s="91">
        <f t="shared" si="22"/>
        <v>0</v>
      </c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s="5" customFormat="1" ht="14" outlineLevel="1" x14ac:dyDescent="0.3">
      <c r="A95" s="198"/>
      <c r="B95" s="193"/>
      <c r="C95" s="86" t="s">
        <v>65</v>
      </c>
      <c r="D95" s="87" t="s">
        <v>86</v>
      </c>
      <c r="E95" s="88">
        <f t="shared" si="23"/>
        <v>0</v>
      </c>
      <c r="F95" s="88">
        <f t="shared" si="23"/>
        <v>0</v>
      </c>
      <c r="G95" s="88">
        <f t="shared" si="23"/>
        <v>0</v>
      </c>
      <c r="H95" s="88">
        <f t="shared" si="23"/>
        <v>0</v>
      </c>
      <c r="I95" s="88">
        <f t="shared" si="23"/>
        <v>0</v>
      </c>
      <c r="J95" s="88">
        <f t="shared" si="23"/>
        <v>0</v>
      </c>
      <c r="K95" s="88">
        <f t="shared" si="23"/>
        <v>0</v>
      </c>
      <c r="L95" s="88">
        <f t="shared" si="23"/>
        <v>0</v>
      </c>
      <c r="M95" s="88">
        <f t="shared" si="23"/>
        <v>0</v>
      </c>
      <c r="N95" s="88">
        <f t="shared" si="23"/>
        <v>0</v>
      </c>
      <c r="O95" s="88">
        <f t="shared" si="23"/>
        <v>0</v>
      </c>
      <c r="P95" s="88">
        <f t="shared" si="23"/>
        <v>0</v>
      </c>
      <c r="Q95" s="88">
        <f t="shared" si="23"/>
        <v>0</v>
      </c>
      <c r="R95" s="88">
        <f t="shared" si="23"/>
        <v>0</v>
      </c>
      <c r="S95" s="89">
        <f t="shared" si="24"/>
        <v>0</v>
      </c>
      <c r="T95" s="88"/>
      <c r="U95" s="88"/>
      <c r="V95" s="88"/>
      <c r="W95" s="90"/>
      <c r="X95" s="91">
        <f t="shared" si="22"/>
        <v>0</v>
      </c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ht="14" outlineLevel="1" x14ac:dyDescent="0.3">
      <c r="A96" s="198"/>
      <c r="B96" s="193"/>
      <c r="C96" s="78" t="s">
        <v>87</v>
      </c>
      <c r="D96" s="87" t="s">
        <v>86</v>
      </c>
      <c r="E96" s="93">
        <f>SUM(E89:E95)</f>
        <v>432.94404524316809</v>
      </c>
      <c r="F96" s="93">
        <f t="shared" ref="F96:Q96" si="25">SUM(F89:F95)</f>
        <v>2861.4377086544609</v>
      </c>
      <c r="G96" s="93">
        <f t="shared" si="25"/>
        <v>3858.2805012922345</v>
      </c>
      <c r="H96" s="93">
        <f>SUM(H89:H95)</f>
        <v>2576.9319271377149</v>
      </c>
      <c r="I96" s="93">
        <f>SUM(I89:I95)</f>
        <v>457.50460705223554</v>
      </c>
      <c r="J96" s="93">
        <f t="shared" si="25"/>
        <v>4097.4370527422407</v>
      </c>
      <c r="K96" s="93">
        <f>SUM(K89:K95)</f>
        <v>1417.0529542796644</v>
      </c>
      <c r="L96" s="93">
        <f t="shared" si="25"/>
        <v>1087.7786989143185</v>
      </c>
      <c r="M96" s="93">
        <f t="shared" si="25"/>
        <v>1309.8451528297737</v>
      </c>
      <c r="N96" s="93">
        <f>SUM(N89:N95)</f>
        <v>543.6420050301665</v>
      </c>
      <c r="O96" s="93">
        <f t="shared" si="25"/>
        <v>1779.7556001370169</v>
      </c>
      <c r="P96" s="93">
        <f t="shared" si="25"/>
        <v>1330.5561515901734</v>
      </c>
      <c r="Q96" s="93">
        <f t="shared" si="25"/>
        <v>310.29933711734014</v>
      </c>
      <c r="R96" s="93">
        <f>SUM(R89:R95)</f>
        <v>634.93715000000009</v>
      </c>
      <c r="S96" s="89">
        <f t="shared" si="24"/>
        <v>945.23648711734018</v>
      </c>
      <c r="T96" s="93"/>
      <c r="U96" s="93"/>
      <c r="V96" s="93"/>
      <c r="W96" s="94"/>
      <c r="X96" s="91">
        <f t="shared" si="22"/>
        <v>22698.402892020509</v>
      </c>
      <c r="Y96" s="95"/>
      <c r="Z96" s="95"/>
    </row>
    <row r="97" spans="1:26" ht="14" outlineLevel="1" x14ac:dyDescent="0.3">
      <c r="A97" s="198"/>
      <c r="B97" s="96"/>
      <c r="C97" s="78" t="s">
        <v>88</v>
      </c>
      <c r="D97" s="87" t="s">
        <v>89</v>
      </c>
      <c r="E97" s="93">
        <f>E96/E27*10</f>
        <v>7.0820833707085793</v>
      </c>
      <c r="F97" s="93">
        <f t="shared" ref="F97:Q97" si="26">F96/F27*10</f>
        <v>4.9935617486605102</v>
      </c>
      <c r="G97" s="93">
        <f t="shared" si="26"/>
        <v>5.157576988338767</v>
      </c>
      <c r="H97" s="93">
        <f t="shared" si="26"/>
        <v>4.0898135115291403</v>
      </c>
      <c r="I97" s="93">
        <f t="shared" si="26"/>
        <v>3.9086588270915219</v>
      </c>
      <c r="J97" s="93">
        <f t="shared" si="26"/>
        <v>3.9809164251610616</v>
      </c>
      <c r="K97" s="93">
        <f t="shared" si="26"/>
        <v>6.4141332675179941</v>
      </c>
      <c r="L97" s="93">
        <f t="shared" si="26"/>
        <v>3.9806067194910781</v>
      </c>
      <c r="M97" s="93">
        <f t="shared" si="26"/>
        <v>5.3006797927139555</v>
      </c>
      <c r="N97" s="93">
        <f t="shared" si="26"/>
        <v>5.5525573396170955</v>
      </c>
      <c r="O97" s="93">
        <f t="shared" si="26"/>
        <v>4.6242227709212242</v>
      </c>
      <c r="P97" s="93">
        <f t="shared" si="26"/>
        <v>4.109946551605911</v>
      </c>
      <c r="Q97" s="93">
        <f t="shared" si="26"/>
        <v>9.8059725705497911</v>
      </c>
      <c r="R97" s="93">
        <f>R96/R27*10</f>
        <v>5.6064731505324561</v>
      </c>
      <c r="S97" s="93">
        <f>S96/S27*10</f>
        <v>6.523612625278937</v>
      </c>
      <c r="T97" s="93"/>
      <c r="U97" s="93"/>
      <c r="V97" s="93"/>
      <c r="W97" s="94"/>
      <c r="X97" s="91"/>
    </row>
    <row r="98" spans="1:26" ht="14" outlineLevel="1" x14ac:dyDescent="0.3">
      <c r="A98" s="198"/>
      <c r="B98" s="96"/>
      <c r="C98" s="78"/>
      <c r="D98" s="8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1"/>
    </row>
    <row r="99" spans="1:26" ht="14" outlineLevel="1" x14ac:dyDescent="0.3">
      <c r="A99" s="198"/>
      <c r="B99" s="96"/>
      <c r="C99" s="100"/>
      <c r="D99" s="162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9"/>
      <c r="X99" s="91"/>
    </row>
    <row r="100" spans="1:26" ht="14" outlineLevel="1" x14ac:dyDescent="0.3">
      <c r="A100" s="198"/>
      <c r="B100" s="200" t="s">
        <v>90</v>
      </c>
      <c r="C100" s="100" t="s">
        <v>91</v>
      </c>
      <c r="D100" s="21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3"/>
      <c r="T100" s="18"/>
      <c r="U100" s="18"/>
      <c r="V100" s="18"/>
      <c r="W100" s="24"/>
      <c r="X100" s="25"/>
    </row>
    <row r="101" spans="1:26" ht="14" outlineLevel="1" x14ac:dyDescent="0.3">
      <c r="A101" s="198"/>
      <c r="B101" s="200"/>
      <c r="C101" s="18" t="s">
        <v>92</v>
      </c>
      <c r="D101" s="21" t="s">
        <v>93</v>
      </c>
      <c r="E101" s="27">
        <v>1727.4590000000001</v>
      </c>
      <c r="F101" s="27">
        <v>1728.920348751778</v>
      </c>
      <c r="G101" s="27">
        <v>2083.085969666633</v>
      </c>
      <c r="H101" s="27">
        <v>1808.8283712815678</v>
      </c>
      <c r="I101" s="27">
        <v>836.40837476620584</v>
      </c>
      <c r="J101" s="27">
        <v>826.15739473018039</v>
      </c>
      <c r="K101" s="27">
        <v>2343.2800000000002</v>
      </c>
      <c r="L101" s="27">
        <v>2137.66</v>
      </c>
      <c r="M101" s="27">
        <v>3195.75</v>
      </c>
      <c r="N101" s="27">
        <v>3195.75</v>
      </c>
      <c r="O101" s="27">
        <v>1227.0111461703809</v>
      </c>
      <c r="P101" s="27">
        <v>1227.0111461703809</v>
      </c>
      <c r="Q101" s="27">
        <v>0</v>
      </c>
      <c r="R101" s="27">
        <v>0</v>
      </c>
      <c r="S101" s="101"/>
      <c r="T101" s="30"/>
      <c r="U101" s="30"/>
      <c r="V101" s="30"/>
      <c r="W101" s="31"/>
      <c r="X101" s="25"/>
      <c r="Y101" s="102"/>
      <c r="Z101" s="102"/>
    </row>
    <row r="102" spans="1:26" ht="14" outlineLevel="1" x14ac:dyDescent="0.3">
      <c r="A102" s="198"/>
      <c r="B102" s="200"/>
      <c r="C102" s="18" t="s">
        <v>94</v>
      </c>
      <c r="D102" s="21" t="s">
        <v>93</v>
      </c>
      <c r="E102" s="27">
        <v>1270.464817896036</v>
      </c>
      <c r="F102" s="27">
        <v>1270.9293119927299</v>
      </c>
      <c r="G102" s="27">
        <v>386.50009894526141</v>
      </c>
      <c r="H102" s="27">
        <v>522.86331849351734</v>
      </c>
      <c r="I102" s="27">
        <v>607.05694118904796</v>
      </c>
      <c r="J102" s="27">
        <v>612.03702314263262</v>
      </c>
      <c r="K102" s="27">
        <v>1505.1998559712215</v>
      </c>
      <c r="L102" s="27">
        <v>1006.86087323333</v>
      </c>
      <c r="M102" s="27">
        <v>1167.1333057290001</v>
      </c>
      <c r="N102" s="27">
        <v>1152.49</v>
      </c>
      <c r="O102" s="27">
        <v>777.90902731063386</v>
      </c>
      <c r="P102" s="27">
        <v>777.90902731063386</v>
      </c>
      <c r="Q102" s="27">
        <v>0</v>
      </c>
      <c r="R102" s="27">
        <v>0</v>
      </c>
      <c r="S102" s="101"/>
      <c r="T102" s="30"/>
      <c r="U102" s="30"/>
      <c r="V102" s="30"/>
      <c r="W102" s="31"/>
      <c r="X102" s="25"/>
      <c r="Y102" s="102"/>
      <c r="Z102" s="102"/>
    </row>
    <row r="103" spans="1:26" ht="14" outlineLevel="1" x14ac:dyDescent="0.3">
      <c r="A103" s="198"/>
      <c r="B103" s="200"/>
      <c r="C103" s="18" t="s">
        <v>95</v>
      </c>
      <c r="D103" s="21" t="s">
        <v>93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101"/>
      <c r="T103" s="30"/>
      <c r="U103" s="30"/>
      <c r="V103" s="30"/>
      <c r="W103" s="31"/>
      <c r="X103" s="25"/>
      <c r="Y103" s="102"/>
      <c r="Z103" s="102"/>
    </row>
    <row r="104" spans="1:26" ht="14" outlineLevel="1" x14ac:dyDescent="0.3">
      <c r="A104" s="198"/>
      <c r="B104" s="200"/>
      <c r="C104" s="18" t="s">
        <v>96</v>
      </c>
      <c r="D104" s="21" t="s">
        <v>93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82.027894554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101"/>
      <c r="T104" s="30"/>
      <c r="U104" s="30"/>
      <c r="V104" s="30"/>
      <c r="W104" s="31"/>
      <c r="X104" s="25"/>
      <c r="Y104" s="102"/>
      <c r="Z104" s="102"/>
    </row>
    <row r="105" spans="1:26" ht="14" outlineLevel="1" x14ac:dyDescent="0.3">
      <c r="A105" s="198"/>
      <c r="B105" s="200"/>
      <c r="C105" s="18" t="s">
        <v>97</v>
      </c>
      <c r="D105" s="21" t="s">
        <v>93</v>
      </c>
      <c r="E105" s="27">
        <v>122.94895862379613</v>
      </c>
      <c r="F105" s="27">
        <v>123.03577822536641</v>
      </c>
      <c r="G105" s="27">
        <v>141.6713177929</v>
      </c>
      <c r="H105" s="27">
        <v>126.04033858985379</v>
      </c>
      <c r="I105" s="27">
        <v>85.439664954388974</v>
      </c>
      <c r="J105" s="27">
        <v>85.127673038052933</v>
      </c>
      <c r="K105" s="27">
        <v>117.16400000000002</v>
      </c>
      <c r="L105" s="27">
        <v>145.72063399999999</v>
      </c>
      <c r="M105" s="27">
        <v>201.61623000000003</v>
      </c>
      <c r="N105" s="27">
        <v>201.61623000000003</v>
      </c>
      <c r="O105" s="27">
        <v>133.16609907572541</v>
      </c>
      <c r="P105" s="27">
        <v>133.16609907572541</v>
      </c>
      <c r="Q105" s="27">
        <v>0</v>
      </c>
      <c r="R105" s="27">
        <v>0</v>
      </c>
      <c r="S105" s="101"/>
      <c r="T105" s="30"/>
      <c r="U105" s="30"/>
      <c r="V105" s="30"/>
      <c r="W105" s="31"/>
      <c r="X105" s="25"/>
      <c r="Y105" s="102"/>
      <c r="Z105" s="102"/>
    </row>
    <row r="106" spans="1:26" ht="14" outlineLevel="1" x14ac:dyDescent="0.3">
      <c r="A106" s="198"/>
      <c r="B106" s="200"/>
      <c r="C106" s="18" t="s">
        <v>98</v>
      </c>
      <c r="D106" s="21" t="s">
        <v>93</v>
      </c>
      <c r="E106" s="27">
        <v>0</v>
      </c>
      <c r="F106" s="27">
        <v>0</v>
      </c>
      <c r="G106" s="27">
        <v>0</v>
      </c>
      <c r="H106" s="27">
        <v>0</v>
      </c>
      <c r="I106" s="27">
        <v>54.538597254392656</v>
      </c>
      <c r="J106" s="27">
        <v>54.339443834482118</v>
      </c>
      <c r="K106" s="27">
        <v>0</v>
      </c>
      <c r="L106" s="27">
        <v>60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101"/>
      <c r="T106" s="30"/>
      <c r="U106" s="30"/>
      <c r="V106" s="30"/>
      <c r="W106" s="31"/>
      <c r="X106" s="25"/>
      <c r="Y106" s="102"/>
      <c r="Z106" s="102"/>
    </row>
    <row r="107" spans="1:26" ht="14" outlineLevel="1" x14ac:dyDescent="0.3">
      <c r="A107" s="198"/>
      <c r="B107" s="200"/>
      <c r="C107" s="18" t="s">
        <v>99</v>
      </c>
      <c r="D107" s="21" t="s">
        <v>93</v>
      </c>
      <c r="E107" s="27">
        <v>232.36485185617317</v>
      </c>
      <c r="F107" s="27">
        <v>232.52893477385626</v>
      </c>
      <c r="G107" s="27">
        <v>0</v>
      </c>
      <c r="H107" s="27">
        <v>0</v>
      </c>
      <c r="I107" s="27">
        <v>115.008880949</v>
      </c>
      <c r="J107" s="27">
        <v>114.3226947320491</v>
      </c>
      <c r="K107" s="27">
        <v>0</v>
      </c>
      <c r="L107" s="27">
        <v>290.59312454295286</v>
      </c>
      <c r="M107" s="27">
        <v>447.40500000000003</v>
      </c>
      <c r="N107" s="27">
        <v>447.40500000000003</v>
      </c>
      <c r="O107" s="27">
        <v>220.10925467062054</v>
      </c>
      <c r="P107" s="27">
        <v>220.10925467062054</v>
      </c>
      <c r="Q107" s="27">
        <v>0</v>
      </c>
      <c r="R107" s="27">
        <v>0</v>
      </c>
      <c r="S107" s="101"/>
      <c r="T107" s="30"/>
      <c r="U107" s="30"/>
      <c r="V107" s="30"/>
      <c r="W107" s="31"/>
      <c r="X107" s="25"/>
      <c r="Y107" s="102"/>
      <c r="Z107" s="102"/>
    </row>
    <row r="108" spans="1:26" ht="14" outlineLevel="1" x14ac:dyDescent="0.3">
      <c r="A108" s="198"/>
      <c r="B108" s="200"/>
      <c r="C108" s="18" t="s">
        <v>100</v>
      </c>
      <c r="D108" s="21" t="s">
        <v>93</v>
      </c>
      <c r="E108" s="27">
        <v>189.90288215006592</v>
      </c>
      <c r="F108" s="27">
        <v>190.036980826052</v>
      </c>
      <c r="G108" s="27">
        <v>0</v>
      </c>
      <c r="H108" s="27">
        <v>0</v>
      </c>
      <c r="I108" s="27">
        <v>16.925771561708068</v>
      </c>
      <c r="J108" s="27">
        <v>16.863965327942729</v>
      </c>
      <c r="K108" s="27">
        <v>0</v>
      </c>
      <c r="L108" s="27">
        <v>120.437333333333</v>
      </c>
      <c r="M108" s="27">
        <v>123</v>
      </c>
      <c r="N108" s="27">
        <v>123</v>
      </c>
      <c r="O108" s="27">
        <v>132.64175028899999</v>
      </c>
      <c r="P108" s="27">
        <v>132.61582593904888</v>
      </c>
      <c r="Q108" s="27">
        <v>0</v>
      </c>
      <c r="R108" s="27">
        <v>0</v>
      </c>
      <c r="S108" s="101"/>
      <c r="T108" s="30"/>
      <c r="U108" s="30"/>
      <c r="V108" s="30"/>
      <c r="W108" s="31"/>
      <c r="X108" s="25"/>
      <c r="Y108" s="102"/>
      <c r="Z108" s="102"/>
    </row>
    <row r="109" spans="1:26" ht="14.5" outlineLevel="1" x14ac:dyDescent="0.35">
      <c r="A109" s="198"/>
      <c r="B109" s="200"/>
      <c r="C109" s="103" t="s">
        <v>101</v>
      </c>
      <c r="D109" s="21" t="s">
        <v>93</v>
      </c>
      <c r="E109" s="27">
        <v>400.00000003665178</v>
      </c>
      <c r="F109" s="27">
        <v>400.00000034021838</v>
      </c>
      <c r="G109" s="27">
        <v>0</v>
      </c>
      <c r="H109" s="27">
        <v>0</v>
      </c>
      <c r="I109" s="27">
        <v>400</v>
      </c>
      <c r="J109" s="27">
        <v>400</v>
      </c>
      <c r="K109" s="27">
        <v>400</v>
      </c>
      <c r="L109" s="27">
        <v>400</v>
      </c>
      <c r="M109" s="27">
        <v>400</v>
      </c>
      <c r="N109" s="27">
        <v>400</v>
      </c>
      <c r="O109" s="27">
        <v>400</v>
      </c>
      <c r="P109" s="27">
        <v>400</v>
      </c>
      <c r="Q109" s="27">
        <v>26.89443690575397</v>
      </c>
      <c r="R109" s="27">
        <v>21.44181974800447</v>
      </c>
      <c r="S109" s="101"/>
      <c r="T109" s="30"/>
      <c r="U109" s="30"/>
      <c r="V109" s="30"/>
      <c r="W109" s="31"/>
      <c r="X109" s="25"/>
      <c r="Y109" s="102"/>
      <c r="Z109" s="102"/>
    </row>
    <row r="110" spans="1:26" ht="14.5" outlineLevel="1" x14ac:dyDescent="0.35">
      <c r="A110" s="198"/>
      <c r="B110" s="200"/>
      <c r="C110" s="103" t="s">
        <v>102</v>
      </c>
      <c r="D110" s="21" t="s">
        <v>93</v>
      </c>
      <c r="E110" s="27">
        <v>0</v>
      </c>
      <c r="F110" s="27">
        <v>0</v>
      </c>
      <c r="G110" s="27">
        <v>400</v>
      </c>
      <c r="H110" s="27">
        <v>400</v>
      </c>
      <c r="I110" s="27">
        <v>51.181977437830625</v>
      </c>
      <c r="J110" s="27">
        <v>50.995081067962822</v>
      </c>
      <c r="K110" s="27">
        <v>0</v>
      </c>
      <c r="L110" s="27">
        <v>0.460666666666667</v>
      </c>
      <c r="M110" s="27">
        <v>123</v>
      </c>
      <c r="N110" s="27">
        <v>123</v>
      </c>
      <c r="O110" s="27">
        <v>0</v>
      </c>
      <c r="P110" s="27">
        <v>0</v>
      </c>
      <c r="Q110" s="27">
        <v>0</v>
      </c>
      <c r="R110" s="27">
        <v>0</v>
      </c>
      <c r="S110" s="101"/>
      <c r="T110" s="30"/>
      <c r="U110" s="30"/>
      <c r="V110" s="30"/>
      <c r="W110" s="31"/>
      <c r="X110" s="25"/>
      <c r="Y110" s="102"/>
      <c r="Z110" s="102"/>
    </row>
    <row r="111" spans="1:26" ht="14.5" outlineLevel="1" x14ac:dyDescent="0.35">
      <c r="A111" s="198"/>
      <c r="B111" s="200"/>
      <c r="C111" s="103" t="s">
        <v>103</v>
      </c>
      <c r="D111" s="21" t="s">
        <v>93</v>
      </c>
      <c r="E111" s="27">
        <v>74.409992899523402</v>
      </c>
      <c r="F111" s="27">
        <v>74.462537028474927</v>
      </c>
      <c r="G111" s="27">
        <v>729.73907633721706</v>
      </c>
      <c r="H111" s="27">
        <v>684.97211073387155</v>
      </c>
      <c r="I111" s="27">
        <v>27.636952562046382</v>
      </c>
      <c r="J111" s="27">
        <v>28.20246821409421</v>
      </c>
      <c r="K111" s="27">
        <v>0</v>
      </c>
      <c r="L111" s="27">
        <v>92.549781184000025</v>
      </c>
      <c r="M111" s="27">
        <v>143.1696</v>
      </c>
      <c r="N111" s="27">
        <v>143.1696</v>
      </c>
      <c r="O111" s="27">
        <v>260.82946678468539</v>
      </c>
      <c r="P111" s="27">
        <v>260.82946678468539</v>
      </c>
      <c r="Q111" s="27">
        <v>0</v>
      </c>
      <c r="R111" s="27">
        <v>0</v>
      </c>
      <c r="S111" s="101"/>
      <c r="T111" s="30"/>
      <c r="U111" s="30"/>
      <c r="V111" s="30"/>
      <c r="W111" s="31"/>
      <c r="X111" s="25"/>
      <c r="Y111" s="102"/>
      <c r="Z111" s="102"/>
    </row>
    <row r="112" spans="1:26" ht="14" outlineLevel="1" x14ac:dyDescent="0.3">
      <c r="A112" s="198"/>
      <c r="B112" s="200"/>
      <c r="C112" s="18" t="s">
        <v>104</v>
      </c>
      <c r="D112" s="21" t="s">
        <v>93</v>
      </c>
      <c r="E112" s="27">
        <f>SUM(E101:E111)</f>
        <v>4017.5505034622461</v>
      </c>
      <c r="F112" s="27">
        <f t="shared" ref="F112:R112" si="27">SUM(F101:F111)</f>
        <v>4019.9138919384754</v>
      </c>
      <c r="G112" s="27">
        <f t="shared" si="27"/>
        <v>3740.9964627420113</v>
      </c>
      <c r="H112" s="27">
        <f t="shared" si="27"/>
        <v>3542.7041390988106</v>
      </c>
      <c r="I112" s="27">
        <f t="shared" si="27"/>
        <v>2194.1971606746201</v>
      </c>
      <c r="J112" s="27">
        <f t="shared" si="27"/>
        <v>2188.045744087397</v>
      </c>
      <c r="K112" s="27">
        <f t="shared" si="27"/>
        <v>4365.6438559712224</v>
      </c>
      <c r="L112" s="27">
        <f t="shared" si="27"/>
        <v>4336.3103075142817</v>
      </c>
      <c r="M112" s="27">
        <f t="shared" si="27"/>
        <v>5801.0741357289999</v>
      </c>
      <c r="N112" s="27">
        <f t="shared" si="27"/>
        <v>5786.4308299999993</v>
      </c>
      <c r="O112" s="27">
        <f t="shared" si="27"/>
        <v>3151.666744301046</v>
      </c>
      <c r="P112" s="27">
        <f t="shared" si="27"/>
        <v>3151.6408199510952</v>
      </c>
      <c r="Q112" s="27">
        <f t="shared" si="27"/>
        <v>26.89443690575397</v>
      </c>
      <c r="R112" s="27">
        <f t="shared" si="27"/>
        <v>21.44181974800447</v>
      </c>
      <c r="S112" s="28"/>
      <c r="T112" s="27"/>
      <c r="U112" s="27"/>
      <c r="V112" s="27"/>
      <c r="W112" s="104"/>
      <c r="X112" s="25"/>
      <c r="Y112" s="102"/>
      <c r="Z112" s="102"/>
    </row>
    <row r="113" spans="1:46" ht="14" outlineLevel="1" x14ac:dyDescent="0.3">
      <c r="A113" s="198"/>
      <c r="B113" s="200"/>
      <c r="C113" s="18" t="s">
        <v>105</v>
      </c>
      <c r="D113" s="21" t="s">
        <v>29</v>
      </c>
      <c r="E113" s="42">
        <v>8.6899999999999998E-3</v>
      </c>
      <c r="F113" s="42">
        <v>8.0000000000000002E-3</v>
      </c>
      <c r="G113" s="42">
        <v>4.7561922950194596E-3</v>
      </c>
      <c r="H113" s="42">
        <v>4.7561922950194596E-3</v>
      </c>
      <c r="I113" s="42">
        <v>0</v>
      </c>
      <c r="J113" s="42">
        <v>3.0754321214230182E-3</v>
      </c>
      <c r="K113" s="42">
        <v>7.7000000000000002E-3</v>
      </c>
      <c r="L113" s="42">
        <v>7.9805700486000001E-3</v>
      </c>
      <c r="M113" s="42">
        <v>4.8999999999999998E-3</v>
      </c>
      <c r="N113" s="42">
        <v>4.8999999999999998E-3</v>
      </c>
      <c r="O113" s="42">
        <v>1.8599999999999998E-2</v>
      </c>
      <c r="P113" s="42">
        <v>1.8599999999999998E-2</v>
      </c>
      <c r="Q113" s="42">
        <v>0</v>
      </c>
      <c r="R113" s="42">
        <v>0</v>
      </c>
      <c r="S113" s="43"/>
      <c r="T113" s="42"/>
      <c r="U113" s="42"/>
      <c r="V113" s="42"/>
      <c r="W113" s="48"/>
      <c r="X113" s="25"/>
      <c r="Y113" s="102"/>
      <c r="Z113" s="10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ht="14" outlineLevel="1" x14ac:dyDescent="0.3">
      <c r="A114" s="198"/>
      <c r="B114" s="200"/>
      <c r="C114" s="18" t="s">
        <v>106</v>
      </c>
      <c r="D114" s="21" t="s">
        <v>93</v>
      </c>
      <c r="E114" s="27">
        <f>E112/(1-E113)</f>
        <v>4052.7690666514472</v>
      </c>
      <c r="F114" s="27">
        <f t="shared" ref="F114:R114" si="28">F112/(1-F113)</f>
        <v>4052.332552357334</v>
      </c>
      <c r="G114" s="27">
        <f t="shared" si="28"/>
        <v>3758.8743921639675</v>
      </c>
      <c r="H114" s="27">
        <f t="shared" si="28"/>
        <v>3559.6344450192973</v>
      </c>
      <c r="I114" s="27">
        <f t="shared" si="28"/>
        <v>2194.1971606746201</v>
      </c>
      <c r="J114" s="27">
        <f t="shared" si="28"/>
        <v>2194.7956892500774</v>
      </c>
      <c r="K114" s="27">
        <f t="shared" si="28"/>
        <v>4399.5201612125593</v>
      </c>
      <c r="L114" s="27">
        <f t="shared" si="28"/>
        <v>4371.1949348882426</v>
      </c>
      <c r="M114" s="27">
        <f t="shared" si="28"/>
        <v>5829.6393686353131</v>
      </c>
      <c r="N114" s="27">
        <f>N112/(1-N113)</f>
        <v>5814.9239573912164</v>
      </c>
      <c r="O114" s="27">
        <f t="shared" si="28"/>
        <v>3211.398761260491</v>
      </c>
      <c r="P114" s="27">
        <f t="shared" si="28"/>
        <v>3211.3723455788618</v>
      </c>
      <c r="Q114" s="27">
        <f t="shared" si="28"/>
        <v>26.89443690575397</v>
      </c>
      <c r="R114" s="27">
        <f t="shared" si="28"/>
        <v>21.44181974800447</v>
      </c>
      <c r="S114" s="28"/>
      <c r="T114" s="27"/>
      <c r="U114" s="27"/>
      <c r="V114" s="27"/>
      <c r="W114" s="104"/>
      <c r="X114" s="25"/>
      <c r="Y114" s="102"/>
      <c r="Z114" s="102"/>
    </row>
    <row r="115" spans="1:46" ht="14.5" outlineLevel="1" x14ac:dyDescent="0.3">
      <c r="A115" s="198"/>
      <c r="B115" s="200"/>
      <c r="C115" s="18" t="s">
        <v>107</v>
      </c>
      <c r="D115" s="21" t="s">
        <v>93</v>
      </c>
      <c r="E115" s="105">
        <v>116.21584698746575</v>
      </c>
      <c r="F115" s="105">
        <v>131.34936705021681</v>
      </c>
      <c r="G115" s="105">
        <v>107.43032247953343</v>
      </c>
      <c r="H115" s="105">
        <v>47.466520357209617</v>
      </c>
      <c r="I115" s="105">
        <v>267.577399701449</v>
      </c>
      <c r="J115" s="105">
        <v>55.664202698428241</v>
      </c>
      <c r="K115" s="105">
        <v>18.782620701257279</v>
      </c>
      <c r="L115" s="105">
        <v>68.052407826752827</v>
      </c>
      <c r="M115" s="105">
        <v>29.800909999892237</v>
      </c>
      <c r="N115" s="105">
        <v>35.428847330438742</v>
      </c>
      <c r="O115" s="105">
        <v>228.56743924032875</v>
      </c>
      <c r="P115" s="105">
        <v>192.83039017301726</v>
      </c>
      <c r="Q115" s="105">
        <v>0</v>
      </c>
      <c r="R115" s="105">
        <v>0</v>
      </c>
      <c r="S115" s="28"/>
      <c r="T115" s="27"/>
      <c r="U115" s="27"/>
      <c r="V115" s="27"/>
      <c r="W115" s="104"/>
      <c r="X115" s="25"/>
      <c r="Y115" s="102"/>
      <c r="Z115" s="102"/>
    </row>
    <row r="116" spans="1:46" s="2" customFormat="1" ht="14" outlineLevel="1" x14ac:dyDescent="0.3">
      <c r="A116" s="198"/>
      <c r="B116" s="200"/>
      <c r="C116" s="59" t="s">
        <v>108</v>
      </c>
      <c r="D116" s="106" t="s">
        <v>93</v>
      </c>
      <c r="E116" s="28">
        <f>E114+E115</f>
        <v>4168.984913638913</v>
      </c>
      <c r="F116" s="28">
        <f t="shared" ref="F116:R116" si="29">F114+F115</f>
        <v>4183.6819194075506</v>
      </c>
      <c r="G116" s="28">
        <f t="shared" si="29"/>
        <v>3866.304714643501</v>
      </c>
      <c r="H116" s="28">
        <f t="shared" si="29"/>
        <v>3607.1009653765068</v>
      </c>
      <c r="I116" s="28">
        <f t="shared" si="29"/>
        <v>2461.7745603760691</v>
      </c>
      <c r="J116" s="28">
        <f t="shared" si="29"/>
        <v>2250.4598919485056</v>
      </c>
      <c r="K116" s="28">
        <f>K114+K115</f>
        <v>4418.3027819138169</v>
      </c>
      <c r="L116" s="28">
        <f t="shared" si="29"/>
        <v>4439.2473427149953</v>
      </c>
      <c r="M116" s="28">
        <f t="shared" si="29"/>
        <v>5859.4402786352057</v>
      </c>
      <c r="N116" s="28">
        <f t="shared" si="29"/>
        <v>5850.352804721655</v>
      </c>
      <c r="O116" s="28">
        <f t="shared" si="29"/>
        <v>3439.9662005008199</v>
      </c>
      <c r="P116" s="28">
        <f t="shared" si="29"/>
        <v>3404.2027357518791</v>
      </c>
      <c r="Q116" s="28">
        <f t="shared" si="29"/>
        <v>26.89443690575397</v>
      </c>
      <c r="R116" s="28">
        <f t="shared" si="29"/>
        <v>21.44181974800447</v>
      </c>
      <c r="S116" s="28"/>
      <c r="T116" s="28"/>
      <c r="U116" s="28"/>
      <c r="V116" s="28"/>
      <c r="W116" s="107"/>
      <c r="X116" s="25"/>
      <c r="Y116" s="109"/>
      <c r="Z116" s="109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</row>
    <row r="117" spans="1:46" ht="14" outlineLevel="1" x14ac:dyDescent="0.3">
      <c r="A117" s="198"/>
      <c r="B117" s="200"/>
      <c r="C117" s="18"/>
      <c r="D117" s="21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8"/>
      <c r="T117" s="30"/>
      <c r="U117" s="30"/>
      <c r="V117" s="30"/>
      <c r="W117" s="31"/>
      <c r="X117" s="25"/>
    </row>
    <row r="118" spans="1:46" ht="14" outlineLevel="1" x14ac:dyDescent="0.3">
      <c r="A118" s="198"/>
      <c r="B118" s="200"/>
      <c r="C118" s="100" t="s">
        <v>109</v>
      </c>
      <c r="D118" s="21" t="s">
        <v>93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8"/>
      <c r="T118" s="30"/>
      <c r="U118" s="30"/>
      <c r="V118" s="30"/>
      <c r="W118" s="31"/>
      <c r="X118" s="25"/>
    </row>
    <row r="119" spans="1:46" ht="14" outlineLevel="1" x14ac:dyDescent="0.3">
      <c r="A119" s="198"/>
      <c r="B119" s="200"/>
      <c r="C119" s="18" t="s">
        <v>92</v>
      </c>
      <c r="D119" s="21" t="s">
        <v>93</v>
      </c>
      <c r="E119" s="27">
        <v>12459.933779999999</v>
      </c>
      <c r="F119" s="27">
        <v>12459.933779999999</v>
      </c>
      <c r="G119" s="27">
        <v>10113.896324194589</v>
      </c>
      <c r="H119" s="27">
        <v>10048.507178452766</v>
      </c>
      <c r="I119" s="27">
        <v>0</v>
      </c>
      <c r="J119" s="27">
        <v>13897.719791350777</v>
      </c>
      <c r="K119" s="27">
        <v>12881.17</v>
      </c>
      <c r="L119" s="27">
        <v>0</v>
      </c>
      <c r="M119" s="27">
        <v>0</v>
      </c>
      <c r="N119" s="27">
        <v>0</v>
      </c>
      <c r="O119" s="27">
        <v>8445.5927879718238</v>
      </c>
      <c r="P119" s="27">
        <v>8445.5927879718238</v>
      </c>
      <c r="Q119" s="27">
        <v>0</v>
      </c>
      <c r="R119" s="27">
        <v>0</v>
      </c>
      <c r="S119" s="28"/>
      <c r="T119" s="30"/>
      <c r="U119" s="30"/>
      <c r="V119" s="30"/>
      <c r="W119" s="31"/>
      <c r="X119" s="25"/>
    </row>
    <row r="120" spans="1:46" ht="14" outlineLevel="1" x14ac:dyDescent="0.3">
      <c r="A120" s="198"/>
      <c r="B120" s="200"/>
      <c r="C120" s="18" t="s">
        <v>110</v>
      </c>
      <c r="D120" s="21" t="s">
        <v>93</v>
      </c>
      <c r="E120" s="27">
        <v>1054.7</v>
      </c>
      <c r="F120" s="27">
        <v>1054.7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1870.4388465855227</v>
      </c>
      <c r="P120" s="27">
        <v>1906.1758956528329</v>
      </c>
      <c r="Q120" s="27">
        <v>0</v>
      </c>
      <c r="R120" s="27">
        <v>0</v>
      </c>
      <c r="S120" s="28"/>
      <c r="T120" s="30"/>
      <c r="U120" s="30"/>
      <c r="V120" s="30"/>
      <c r="W120" s="31"/>
      <c r="X120" s="25"/>
    </row>
    <row r="121" spans="1:46" ht="14" outlineLevel="1" x14ac:dyDescent="0.3">
      <c r="A121" s="198"/>
      <c r="B121" s="200"/>
      <c r="C121" s="18" t="s">
        <v>95</v>
      </c>
      <c r="D121" s="21" t="s">
        <v>93</v>
      </c>
      <c r="E121" s="27">
        <v>14</v>
      </c>
      <c r="F121" s="27">
        <v>14</v>
      </c>
      <c r="G121" s="27">
        <v>0</v>
      </c>
      <c r="H121" s="27">
        <v>0</v>
      </c>
      <c r="I121" s="27">
        <v>0</v>
      </c>
      <c r="J121" s="27">
        <v>0</v>
      </c>
      <c r="K121" s="27">
        <v>672.5</v>
      </c>
      <c r="L121" s="27">
        <v>0</v>
      </c>
      <c r="M121" s="27">
        <v>0</v>
      </c>
      <c r="N121" s="27">
        <v>0</v>
      </c>
      <c r="O121" s="27">
        <v>28.017622448748341</v>
      </c>
      <c r="P121" s="27">
        <v>28.017622448748341</v>
      </c>
      <c r="Q121" s="27">
        <v>0</v>
      </c>
      <c r="R121" s="27">
        <v>0</v>
      </c>
      <c r="S121" s="28"/>
      <c r="T121" s="30"/>
      <c r="U121" s="30"/>
      <c r="V121" s="30"/>
      <c r="W121" s="31"/>
      <c r="X121" s="25"/>
    </row>
    <row r="122" spans="1:46" ht="14" outlineLevel="1" x14ac:dyDescent="0.3">
      <c r="A122" s="198"/>
      <c r="B122" s="200"/>
      <c r="C122" s="18" t="s">
        <v>96</v>
      </c>
      <c r="D122" s="21" t="s">
        <v>93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2121.7592845190165</v>
      </c>
      <c r="P122" s="27">
        <v>2121.7592845190165</v>
      </c>
      <c r="Q122" s="27">
        <v>0</v>
      </c>
      <c r="R122" s="27">
        <v>0</v>
      </c>
      <c r="S122" s="28"/>
      <c r="T122" s="30"/>
      <c r="U122" s="30"/>
      <c r="V122" s="30"/>
      <c r="W122" s="31"/>
      <c r="X122" s="25"/>
    </row>
    <row r="123" spans="1:46" ht="14" outlineLevel="1" x14ac:dyDescent="0.3">
      <c r="A123" s="198"/>
      <c r="B123" s="200"/>
      <c r="C123" s="18" t="s">
        <v>111</v>
      </c>
      <c r="D123" s="21" t="s">
        <v>93</v>
      </c>
      <c r="E123" s="27">
        <v>1100</v>
      </c>
      <c r="F123" s="27">
        <v>1100</v>
      </c>
      <c r="G123" s="27">
        <v>713.25545534503544</v>
      </c>
      <c r="H123" s="27">
        <v>707.88196021294607</v>
      </c>
      <c r="I123" s="27">
        <v>0</v>
      </c>
      <c r="J123" s="27">
        <v>694.8859895675389</v>
      </c>
      <c r="K123" s="27">
        <v>734.92849999999999</v>
      </c>
      <c r="L123" s="27">
        <v>0</v>
      </c>
      <c r="M123" s="27">
        <v>0</v>
      </c>
      <c r="N123" s="27">
        <v>0</v>
      </c>
      <c r="O123" s="27">
        <v>1220.0342251816687</v>
      </c>
      <c r="P123" s="27">
        <v>1220.0342251816687</v>
      </c>
      <c r="Q123" s="27">
        <v>0</v>
      </c>
      <c r="R123" s="27">
        <v>0</v>
      </c>
      <c r="S123" s="28"/>
      <c r="T123" s="30"/>
      <c r="U123" s="30"/>
      <c r="V123" s="30"/>
      <c r="W123" s="31"/>
      <c r="X123" s="25"/>
    </row>
    <row r="124" spans="1:46" ht="14" outlineLevel="1" x14ac:dyDescent="0.3">
      <c r="A124" s="198"/>
      <c r="B124" s="200"/>
      <c r="C124" s="18" t="s">
        <v>98</v>
      </c>
      <c r="D124" s="21" t="s">
        <v>93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8"/>
      <c r="T124" s="30"/>
      <c r="U124" s="30"/>
      <c r="V124" s="30"/>
      <c r="W124" s="31"/>
      <c r="X124" s="25"/>
    </row>
    <row r="125" spans="1:46" ht="14" outlineLevel="1" x14ac:dyDescent="0.3">
      <c r="A125" s="198"/>
      <c r="B125" s="200"/>
      <c r="C125" s="18" t="s">
        <v>99</v>
      </c>
      <c r="D125" s="21" t="s">
        <v>93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8"/>
      <c r="T125" s="30"/>
      <c r="U125" s="30"/>
      <c r="V125" s="30"/>
      <c r="W125" s="31"/>
      <c r="X125" s="25"/>
    </row>
    <row r="126" spans="1:46" ht="14" outlineLevel="1" x14ac:dyDescent="0.3">
      <c r="A126" s="198"/>
      <c r="B126" s="200"/>
      <c r="C126" s="18" t="s">
        <v>100</v>
      </c>
      <c r="D126" s="21" t="s">
        <v>93</v>
      </c>
      <c r="E126" s="27">
        <v>0</v>
      </c>
      <c r="F126" s="27">
        <v>0</v>
      </c>
      <c r="G126" s="27">
        <v>400</v>
      </c>
      <c r="H126" s="27">
        <v>400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8"/>
      <c r="T126" s="30"/>
      <c r="U126" s="30"/>
      <c r="V126" s="30"/>
      <c r="W126" s="31"/>
      <c r="X126" s="25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ht="14" outlineLevel="1" x14ac:dyDescent="0.3">
      <c r="A127" s="198"/>
      <c r="B127" s="200"/>
      <c r="C127" s="18" t="s">
        <v>112</v>
      </c>
      <c r="D127" s="21" t="s">
        <v>93</v>
      </c>
      <c r="E127" s="27">
        <v>0</v>
      </c>
      <c r="F127" s="27">
        <v>0</v>
      </c>
      <c r="G127" s="27">
        <v>4151.2127827061213</v>
      </c>
      <c r="H127" s="27">
        <v>4109.1320258061278</v>
      </c>
      <c r="I127" s="27">
        <v>0</v>
      </c>
      <c r="J127" s="27">
        <v>0</v>
      </c>
      <c r="K127" s="27">
        <v>1144.7158884820383</v>
      </c>
      <c r="L127" s="27">
        <v>0</v>
      </c>
      <c r="M127" s="27">
        <v>0</v>
      </c>
      <c r="N127" s="27">
        <v>0</v>
      </c>
      <c r="O127" s="27">
        <v>1358.1949940528973</v>
      </c>
      <c r="P127" s="27">
        <v>1358.1949940528973</v>
      </c>
      <c r="Q127" s="27">
        <v>0</v>
      </c>
      <c r="R127" s="27">
        <v>0</v>
      </c>
      <c r="S127" s="28"/>
      <c r="T127" s="30"/>
      <c r="U127" s="30"/>
      <c r="V127" s="30"/>
      <c r="W127" s="31"/>
      <c r="X127" s="25"/>
    </row>
    <row r="128" spans="1:46" ht="14" outlineLevel="1" x14ac:dyDescent="0.3">
      <c r="A128" s="198"/>
      <c r="B128" s="200"/>
      <c r="C128" s="18" t="s">
        <v>113</v>
      </c>
      <c r="D128" s="21" t="s">
        <v>93</v>
      </c>
      <c r="E128" s="27">
        <v>1134.96</v>
      </c>
      <c r="F128" s="27">
        <v>1134.96</v>
      </c>
      <c r="G128" s="27">
        <v>0</v>
      </c>
      <c r="H128" s="27">
        <v>0</v>
      </c>
      <c r="I128" s="27">
        <v>0</v>
      </c>
      <c r="J128" s="27">
        <v>400</v>
      </c>
      <c r="K128" s="27">
        <v>400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8"/>
      <c r="T128" s="30"/>
      <c r="U128" s="30"/>
      <c r="V128" s="30"/>
      <c r="W128" s="31"/>
      <c r="X128" s="25"/>
    </row>
    <row r="129" spans="1:49" s="2" customFormat="1" ht="14" outlineLevel="1" x14ac:dyDescent="0.3">
      <c r="A129" s="198"/>
      <c r="B129" s="200"/>
      <c r="C129" s="59" t="s">
        <v>114</v>
      </c>
      <c r="D129" s="106" t="s">
        <v>93</v>
      </c>
      <c r="E129" s="69">
        <f>SUM(E118:E128)</f>
        <v>15763.593779999999</v>
      </c>
      <c r="F129" s="69">
        <f t="shared" ref="F129:R129" si="30">SUM(F118:F128)</f>
        <v>15763.593779999999</v>
      </c>
      <c r="G129" s="69">
        <f t="shared" si="30"/>
        <v>15378.364562245746</v>
      </c>
      <c r="H129" s="69">
        <f t="shared" si="30"/>
        <v>15265.52116447184</v>
      </c>
      <c r="I129" s="69">
        <f t="shared" si="30"/>
        <v>0</v>
      </c>
      <c r="J129" s="69">
        <f t="shared" si="30"/>
        <v>14992.605780918317</v>
      </c>
      <c r="K129" s="69">
        <f t="shared" si="30"/>
        <v>15833.314388482038</v>
      </c>
      <c r="L129" s="69">
        <f t="shared" si="30"/>
        <v>0</v>
      </c>
      <c r="M129" s="69">
        <f t="shared" si="30"/>
        <v>0</v>
      </c>
      <c r="N129" s="69">
        <f t="shared" si="30"/>
        <v>0</v>
      </c>
      <c r="O129" s="69">
        <f t="shared" si="30"/>
        <v>15044.037760759678</v>
      </c>
      <c r="P129" s="69">
        <f t="shared" si="30"/>
        <v>15079.774809826988</v>
      </c>
      <c r="Q129" s="69">
        <f t="shared" si="30"/>
        <v>0</v>
      </c>
      <c r="R129" s="69">
        <f t="shared" si="30"/>
        <v>0</v>
      </c>
      <c r="S129" s="69"/>
      <c r="T129" s="69"/>
      <c r="U129" s="69"/>
      <c r="V129" s="69"/>
      <c r="W129" s="110"/>
      <c r="X129" s="25"/>
      <c r="Y129" s="95"/>
      <c r="Z129" s="95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</row>
    <row r="130" spans="1:49" s="2" customFormat="1" ht="14.5" outlineLevel="1" x14ac:dyDescent="0.35">
      <c r="A130" s="198"/>
      <c r="B130" s="200"/>
      <c r="C130" s="103" t="s">
        <v>107</v>
      </c>
      <c r="D130" s="21" t="s">
        <v>93</v>
      </c>
      <c r="E130" s="111">
        <v>116.21584698746575</v>
      </c>
      <c r="F130" s="111">
        <v>131.34936705021678</v>
      </c>
      <c r="G130" s="111">
        <v>107.43032247953344</v>
      </c>
      <c r="H130" s="111">
        <v>47.466520357209625</v>
      </c>
      <c r="I130" s="111">
        <v>0</v>
      </c>
      <c r="J130" s="111">
        <v>55.664202698428241</v>
      </c>
      <c r="K130" s="111">
        <v>18.782620701257272</v>
      </c>
      <c r="L130" s="111">
        <v>0</v>
      </c>
      <c r="M130" s="111">
        <v>0</v>
      </c>
      <c r="N130" s="111">
        <v>0</v>
      </c>
      <c r="O130" s="111">
        <v>228.56743924032872</v>
      </c>
      <c r="P130" s="111">
        <v>192.83039017301726</v>
      </c>
      <c r="Q130" s="111">
        <v>0</v>
      </c>
      <c r="R130" s="111">
        <v>0</v>
      </c>
      <c r="S130" s="69"/>
      <c r="T130" s="69"/>
      <c r="U130" s="69"/>
      <c r="V130" s="69"/>
      <c r="W130" s="110"/>
      <c r="X130" s="25"/>
      <c r="Y130" s="95"/>
      <c r="Z130" s="95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</row>
    <row r="131" spans="1:49" s="2" customFormat="1" ht="14.5" outlineLevel="1" x14ac:dyDescent="0.35">
      <c r="A131" s="198"/>
      <c r="B131" s="200"/>
      <c r="C131" s="112" t="s">
        <v>115</v>
      </c>
      <c r="D131" s="106" t="s">
        <v>93</v>
      </c>
      <c r="E131" s="28">
        <f>E129+E130</f>
        <v>15879.809626987466</v>
      </c>
      <c r="F131" s="28">
        <f t="shared" ref="F131:Q131" si="31">F129+F130</f>
        <v>15894.943147050217</v>
      </c>
      <c r="G131" s="28">
        <f t="shared" si="31"/>
        <v>15485.794884725279</v>
      </c>
      <c r="H131" s="28">
        <f t="shared" si="31"/>
        <v>15312.98768482905</v>
      </c>
      <c r="I131" s="28">
        <f>I129+I130</f>
        <v>0</v>
      </c>
      <c r="J131" s="28">
        <f t="shared" si="31"/>
        <v>15048.269983616745</v>
      </c>
      <c r="K131" s="28">
        <f t="shared" si="31"/>
        <v>15852.097009183295</v>
      </c>
      <c r="L131" s="28">
        <f t="shared" si="31"/>
        <v>0</v>
      </c>
      <c r="M131" s="28">
        <f t="shared" si="31"/>
        <v>0</v>
      </c>
      <c r="N131" s="28">
        <f t="shared" si="31"/>
        <v>0</v>
      </c>
      <c r="O131" s="28">
        <f t="shared" si="31"/>
        <v>15272.605200000007</v>
      </c>
      <c r="P131" s="28">
        <f t="shared" si="31"/>
        <v>15272.605200000005</v>
      </c>
      <c r="Q131" s="28">
        <f t="shared" si="31"/>
        <v>0</v>
      </c>
      <c r="R131" s="28"/>
      <c r="S131" s="28"/>
      <c r="T131" s="28"/>
      <c r="U131" s="28"/>
      <c r="V131" s="28"/>
      <c r="W131" s="107"/>
      <c r="X131" s="25"/>
      <c r="Y131" s="95"/>
      <c r="Z131" s="95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</row>
    <row r="132" spans="1:49" s="2" customFormat="1" ht="14" outlineLevel="1" x14ac:dyDescent="0.3">
      <c r="A132" s="198"/>
      <c r="B132" s="200"/>
      <c r="C132" s="59"/>
      <c r="D132" s="106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110"/>
      <c r="X132" s="25"/>
      <c r="Y132" s="95"/>
      <c r="Z132" s="95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</row>
    <row r="133" spans="1:49" ht="14" outlineLevel="1" x14ac:dyDescent="0.3">
      <c r="A133" s="198"/>
      <c r="B133" s="200"/>
      <c r="C133" s="18"/>
      <c r="D133" s="21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8"/>
      <c r="T133" s="30"/>
      <c r="U133" s="30"/>
      <c r="V133" s="30"/>
      <c r="W133" s="31"/>
      <c r="X133" s="25"/>
    </row>
    <row r="134" spans="1:49" ht="14.5" outlineLevel="1" x14ac:dyDescent="0.35">
      <c r="A134" s="198"/>
      <c r="B134" s="200"/>
      <c r="C134" s="178" t="s">
        <v>116</v>
      </c>
      <c r="D134" s="21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8"/>
      <c r="T134" s="30"/>
      <c r="U134" s="30"/>
      <c r="V134" s="30"/>
      <c r="W134" s="31"/>
      <c r="X134" s="25"/>
    </row>
    <row r="135" spans="1:49" ht="14" outlineLevel="1" x14ac:dyDescent="0.3">
      <c r="A135" s="198"/>
      <c r="B135" s="200"/>
      <c r="C135" s="18" t="s">
        <v>92</v>
      </c>
      <c r="D135" s="21" t="s">
        <v>93</v>
      </c>
      <c r="E135" s="27">
        <v>1706.1058052557933</v>
      </c>
      <c r="F135" s="27">
        <v>1706.1058052557933</v>
      </c>
      <c r="G135" s="27">
        <v>1291.9399559888204</v>
      </c>
      <c r="H135" s="27">
        <v>1523.8394468097108</v>
      </c>
      <c r="I135" s="27">
        <v>2198.6303238049595</v>
      </c>
      <c r="J135" s="27">
        <v>2198.6163128094959</v>
      </c>
      <c r="K135" s="27">
        <v>0</v>
      </c>
      <c r="L135" s="27">
        <v>0</v>
      </c>
      <c r="M135" s="27">
        <v>0</v>
      </c>
      <c r="N135" s="27">
        <v>0</v>
      </c>
      <c r="O135" s="27">
        <v>1508.9390537388863</v>
      </c>
      <c r="P135" s="27">
        <v>1508.9390537388863</v>
      </c>
      <c r="Q135" s="27">
        <v>0</v>
      </c>
      <c r="R135" s="27">
        <v>0</v>
      </c>
      <c r="S135" s="28"/>
      <c r="T135" s="30"/>
      <c r="U135" s="30"/>
      <c r="V135" s="30"/>
      <c r="W135" s="31"/>
      <c r="X135" s="25"/>
    </row>
    <row r="136" spans="1:49" ht="14" outlineLevel="1" x14ac:dyDescent="0.3">
      <c r="A136" s="198"/>
      <c r="B136" s="200"/>
      <c r="C136" s="18" t="s">
        <v>110</v>
      </c>
      <c r="D136" s="21" t="s">
        <v>93</v>
      </c>
      <c r="E136" s="27">
        <v>1279.1454299075654</v>
      </c>
      <c r="F136" s="27">
        <v>1279.1454299075654</v>
      </c>
      <c r="G136" s="27">
        <v>560.9305038691856</v>
      </c>
      <c r="H136" s="27">
        <v>667.75420606974455</v>
      </c>
      <c r="I136" s="27">
        <v>843.76094198016779</v>
      </c>
      <c r="J136" s="27">
        <v>843.75556502770689</v>
      </c>
      <c r="K136" s="27">
        <v>0</v>
      </c>
      <c r="L136" s="27">
        <v>0</v>
      </c>
      <c r="M136" s="27">
        <v>0</v>
      </c>
      <c r="N136" s="27">
        <v>0</v>
      </c>
      <c r="O136" s="27">
        <v>728.08388125712986</v>
      </c>
      <c r="P136" s="27">
        <v>763.34419788866251</v>
      </c>
      <c r="Q136" s="27">
        <v>0</v>
      </c>
      <c r="R136" s="27">
        <v>0</v>
      </c>
      <c r="S136" s="28"/>
      <c r="T136" s="30"/>
      <c r="U136" s="30"/>
      <c r="V136" s="30"/>
      <c r="W136" s="31"/>
      <c r="X136" s="25"/>
    </row>
    <row r="137" spans="1:49" ht="14" outlineLevel="1" x14ac:dyDescent="0.3">
      <c r="A137" s="198"/>
      <c r="B137" s="200"/>
      <c r="C137" s="18" t="s">
        <v>95</v>
      </c>
      <c r="D137" s="21" t="s">
        <v>93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8"/>
      <c r="T137" s="30"/>
      <c r="U137" s="30"/>
      <c r="V137" s="30"/>
      <c r="W137" s="31"/>
      <c r="X137" s="25"/>
    </row>
    <row r="138" spans="1:49" ht="14" outlineLevel="1" x14ac:dyDescent="0.3">
      <c r="A138" s="198"/>
      <c r="B138" s="200"/>
      <c r="C138" s="18" t="s">
        <v>96</v>
      </c>
      <c r="D138" s="21" t="s">
        <v>93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8"/>
      <c r="T138" s="30"/>
      <c r="U138" s="30"/>
      <c r="V138" s="30"/>
      <c r="W138" s="31"/>
      <c r="X138" s="25"/>
    </row>
    <row r="139" spans="1:49" ht="14" outlineLevel="1" x14ac:dyDescent="0.3">
      <c r="A139" s="198"/>
      <c r="B139" s="200"/>
      <c r="C139" s="18" t="s">
        <v>111</v>
      </c>
      <c r="D139" s="21" t="s">
        <v>93</v>
      </c>
      <c r="E139" s="27">
        <v>523.78902297819695</v>
      </c>
      <c r="F139" s="27">
        <v>523.78902297819695</v>
      </c>
      <c r="G139" s="27">
        <v>101.40240782942992</v>
      </c>
      <c r="H139" s="27">
        <v>108.4472064828755</v>
      </c>
      <c r="I139" s="27">
        <v>226.46523743536787</v>
      </c>
      <c r="J139" s="27">
        <v>226.46379426259799</v>
      </c>
      <c r="K139" s="27">
        <v>0</v>
      </c>
      <c r="L139" s="27">
        <v>0</v>
      </c>
      <c r="M139" s="27">
        <v>0</v>
      </c>
      <c r="N139" s="27">
        <v>0</v>
      </c>
      <c r="O139" s="27">
        <v>563.7634084715329</v>
      </c>
      <c r="P139" s="27">
        <v>563.7634084715329</v>
      </c>
      <c r="Q139" s="27">
        <v>0</v>
      </c>
      <c r="R139" s="27">
        <v>0</v>
      </c>
      <c r="S139" s="28"/>
      <c r="T139" s="30"/>
      <c r="U139" s="30"/>
      <c r="V139" s="30"/>
      <c r="W139" s="31"/>
      <c r="X139" s="25"/>
    </row>
    <row r="140" spans="1:49" ht="14" outlineLevel="1" x14ac:dyDescent="0.3">
      <c r="A140" s="198"/>
      <c r="B140" s="200"/>
      <c r="C140" s="18" t="s">
        <v>98</v>
      </c>
      <c r="D140" s="21" t="s">
        <v>93</v>
      </c>
      <c r="E140" s="27">
        <v>0</v>
      </c>
      <c r="F140" s="27">
        <v>0</v>
      </c>
      <c r="G140" s="27">
        <v>0</v>
      </c>
      <c r="H140" s="27">
        <v>0</v>
      </c>
      <c r="I140" s="27">
        <v>144.55927914981214</v>
      </c>
      <c r="J140" s="27">
        <v>144.55835793109591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8"/>
      <c r="T140" s="30"/>
      <c r="U140" s="30"/>
      <c r="V140" s="30"/>
      <c r="W140" s="31"/>
      <c r="X140" s="25"/>
    </row>
    <row r="141" spans="1:49" ht="14" outlineLevel="1" x14ac:dyDescent="0.3">
      <c r="A141" s="198"/>
      <c r="B141" s="200"/>
      <c r="C141" s="18" t="s">
        <v>99</v>
      </c>
      <c r="D141" s="21" t="s">
        <v>93</v>
      </c>
      <c r="E141" s="27">
        <v>233.95251417918053</v>
      </c>
      <c r="F141" s="27">
        <v>233.95251417918053</v>
      </c>
      <c r="G141" s="27">
        <v>0</v>
      </c>
      <c r="H141" s="27">
        <v>0</v>
      </c>
      <c r="I141" s="27">
        <v>304.13278412028757</v>
      </c>
      <c r="J141" s="27">
        <v>304.13084600317325</v>
      </c>
      <c r="K141" s="27">
        <v>0</v>
      </c>
      <c r="L141" s="27">
        <v>0</v>
      </c>
      <c r="M141" s="27">
        <v>0</v>
      </c>
      <c r="N141" s="27">
        <v>0</v>
      </c>
      <c r="O141" s="27">
        <v>270.68331978765775</v>
      </c>
      <c r="P141" s="27">
        <v>270.68331978765775</v>
      </c>
      <c r="Q141" s="27">
        <v>0</v>
      </c>
      <c r="R141" s="27">
        <v>0</v>
      </c>
      <c r="S141" s="28"/>
      <c r="T141" s="30"/>
      <c r="U141" s="30"/>
      <c r="V141" s="30"/>
      <c r="W141" s="31"/>
      <c r="X141" s="25"/>
    </row>
    <row r="142" spans="1:49" ht="14" outlineLevel="1" x14ac:dyDescent="0.3">
      <c r="A142" s="198"/>
      <c r="B142" s="200"/>
      <c r="C142" s="18" t="s">
        <v>100</v>
      </c>
      <c r="D142" s="21" t="s">
        <v>93</v>
      </c>
      <c r="E142" s="27">
        <v>191.20041767926372</v>
      </c>
      <c r="F142" s="27">
        <v>191.20041767926372</v>
      </c>
      <c r="G142" s="27">
        <v>400</v>
      </c>
      <c r="H142" s="27">
        <v>400</v>
      </c>
      <c r="I142" s="27">
        <v>44.863224563734811</v>
      </c>
      <c r="J142" s="27">
        <v>44.862938668271156</v>
      </c>
      <c r="K142" s="27">
        <v>0</v>
      </c>
      <c r="L142" s="27">
        <v>0</v>
      </c>
      <c r="M142" s="27">
        <v>0</v>
      </c>
      <c r="N142" s="27">
        <v>0</v>
      </c>
      <c r="O142" s="27">
        <v>163.08670017206379</v>
      </c>
      <c r="P142" s="27">
        <v>163.08670017206379</v>
      </c>
      <c r="Q142" s="27">
        <v>0</v>
      </c>
      <c r="R142" s="27">
        <v>0</v>
      </c>
      <c r="S142" s="28"/>
      <c r="T142" s="30"/>
      <c r="U142" s="30"/>
      <c r="V142" s="30"/>
      <c r="W142" s="31"/>
      <c r="X142" s="25"/>
    </row>
    <row r="143" spans="1:49" ht="14" outlineLevel="1" x14ac:dyDescent="0.3">
      <c r="A143" s="198"/>
      <c r="B143" s="200"/>
      <c r="C143" s="18" t="s">
        <v>117</v>
      </c>
      <c r="D143" s="21" t="s">
        <v>93</v>
      </c>
      <c r="E143" s="27">
        <v>311.65833769958522</v>
      </c>
      <c r="F143" s="27">
        <v>311.65833769958516</v>
      </c>
      <c r="G143" s="27">
        <v>736.10820059977755</v>
      </c>
      <c r="H143" s="27">
        <v>645.10468284779881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320.75973394837445</v>
      </c>
      <c r="P143" s="27">
        <v>320.75973394837445</v>
      </c>
      <c r="Q143" s="27">
        <v>0</v>
      </c>
      <c r="R143" s="27">
        <v>0</v>
      </c>
      <c r="S143" s="28"/>
      <c r="T143" s="30"/>
      <c r="U143" s="30"/>
      <c r="V143" s="30"/>
      <c r="W143" s="31"/>
      <c r="X143" s="25"/>
    </row>
    <row r="144" spans="1:49" s="5" customFormat="1" ht="14" outlineLevel="1" x14ac:dyDescent="0.3">
      <c r="A144" s="198"/>
      <c r="B144" s="200"/>
      <c r="C144" s="18" t="s">
        <v>113</v>
      </c>
      <c r="D144" s="21" t="s">
        <v>93</v>
      </c>
      <c r="E144" s="27">
        <v>0</v>
      </c>
      <c r="F144" s="27">
        <v>0</v>
      </c>
      <c r="G144" s="27">
        <v>142.2143946264228</v>
      </c>
      <c r="H144" s="27">
        <v>143.3061382582672</v>
      </c>
      <c r="I144" s="27">
        <v>501.42718692156927</v>
      </c>
      <c r="J144" s="27">
        <v>497.78083865721675</v>
      </c>
      <c r="K144" s="27">
        <v>0</v>
      </c>
      <c r="L144" s="27">
        <v>0</v>
      </c>
      <c r="M144" s="27">
        <v>0</v>
      </c>
      <c r="N144" s="27">
        <v>0</v>
      </c>
      <c r="O144" s="27">
        <v>148.9864633840258</v>
      </c>
      <c r="P144" s="27">
        <v>206.83850440872519</v>
      </c>
      <c r="Q144" s="27">
        <v>0</v>
      </c>
      <c r="R144" s="27">
        <v>0</v>
      </c>
      <c r="S144" s="28"/>
      <c r="T144" s="30"/>
      <c r="U144" s="30"/>
      <c r="V144" s="30"/>
      <c r="W144" s="31"/>
      <c r="X144" s="25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s="5" customFormat="1" ht="14" outlineLevel="1" x14ac:dyDescent="0.3">
      <c r="A145" s="198"/>
      <c r="B145" s="200"/>
      <c r="C145" s="59" t="s">
        <v>118</v>
      </c>
      <c r="D145" s="106" t="s">
        <v>93</v>
      </c>
      <c r="E145" s="69">
        <f>SUM(E135:E144)</f>
        <v>4245.8515276995849</v>
      </c>
      <c r="F145" s="69">
        <f t="shared" ref="F145:R145" si="32">SUM(F135:F144)</f>
        <v>4245.8515276995849</v>
      </c>
      <c r="G145" s="69">
        <f t="shared" si="32"/>
        <v>3232.5954629136363</v>
      </c>
      <c r="H145" s="69">
        <f t="shared" si="32"/>
        <v>3488.4516804683972</v>
      </c>
      <c r="I145" s="69">
        <f t="shared" si="32"/>
        <v>4263.8389779758991</v>
      </c>
      <c r="J145" s="69">
        <f t="shared" si="32"/>
        <v>4260.1686533595575</v>
      </c>
      <c r="K145" s="69">
        <f t="shared" si="32"/>
        <v>0</v>
      </c>
      <c r="L145" s="69">
        <f t="shared" si="32"/>
        <v>0</v>
      </c>
      <c r="M145" s="69">
        <f t="shared" si="32"/>
        <v>0</v>
      </c>
      <c r="N145" s="69">
        <f t="shared" si="32"/>
        <v>0</v>
      </c>
      <c r="O145" s="69">
        <f t="shared" si="32"/>
        <v>3704.302560759671</v>
      </c>
      <c r="P145" s="69">
        <f t="shared" si="32"/>
        <v>3797.4149184159032</v>
      </c>
      <c r="Q145" s="69">
        <f t="shared" si="32"/>
        <v>0</v>
      </c>
      <c r="R145" s="69">
        <f t="shared" si="32"/>
        <v>0</v>
      </c>
      <c r="S145" s="69"/>
      <c r="T145" s="69"/>
      <c r="U145" s="69"/>
      <c r="V145" s="69"/>
      <c r="W145" s="110"/>
      <c r="X145" s="25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s="5" customFormat="1" ht="14.5" outlineLevel="1" x14ac:dyDescent="0.35">
      <c r="A146" s="198"/>
      <c r="B146" s="200"/>
      <c r="C146" s="103" t="s">
        <v>107</v>
      </c>
      <c r="D146" s="21" t="s">
        <v>93</v>
      </c>
      <c r="E146" s="68">
        <v>116.21584698746575</v>
      </c>
      <c r="F146" s="68">
        <v>131.34936705021678</v>
      </c>
      <c r="G146" s="68">
        <v>107.43032247953343</v>
      </c>
      <c r="H146" s="68">
        <v>47.466520357209617</v>
      </c>
      <c r="I146" s="68">
        <v>267.57739970144894</v>
      </c>
      <c r="J146" s="68">
        <v>55.664202698428241</v>
      </c>
      <c r="K146" s="68">
        <v>0</v>
      </c>
      <c r="L146" s="68">
        <v>0</v>
      </c>
      <c r="M146" s="68">
        <v>0</v>
      </c>
      <c r="N146" s="68">
        <v>0</v>
      </c>
      <c r="O146" s="68">
        <v>228.56743924032875</v>
      </c>
      <c r="P146" s="68">
        <v>192.83039017301726</v>
      </c>
      <c r="Q146" s="68">
        <v>0</v>
      </c>
      <c r="R146" s="68">
        <v>0</v>
      </c>
      <c r="S146" s="69"/>
      <c r="T146" s="69"/>
      <c r="U146" s="69"/>
      <c r="V146" s="69"/>
      <c r="W146" s="110"/>
      <c r="X146" s="25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s="5" customFormat="1" ht="14.5" outlineLevel="1" x14ac:dyDescent="0.35">
      <c r="A147" s="198"/>
      <c r="B147" s="200"/>
      <c r="C147" s="112" t="s">
        <v>119</v>
      </c>
      <c r="D147" s="106" t="s">
        <v>93</v>
      </c>
      <c r="E147" s="28">
        <f>E145+E146</f>
        <v>4362.0673746870507</v>
      </c>
      <c r="F147" s="28">
        <f>F145+F146</f>
        <v>4377.2008947498016</v>
      </c>
      <c r="G147" s="28">
        <f>G145+G146</f>
        <v>3340.0257853931698</v>
      </c>
      <c r="H147" s="28">
        <f>H145+H146</f>
        <v>3535.9182008256066</v>
      </c>
      <c r="I147" s="28">
        <f t="shared" ref="I147:Q147" si="33">I145+I146</f>
        <v>4531.4163776773476</v>
      </c>
      <c r="J147" s="28">
        <f t="shared" si="33"/>
        <v>4315.8328560579857</v>
      </c>
      <c r="K147" s="28">
        <f t="shared" si="33"/>
        <v>0</v>
      </c>
      <c r="L147" s="28">
        <f t="shared" si="33"/>
        <v>0</v>
      </c>
      <c r="M147" s="28">
        <f t="shared" si="33"/>
        <v>0</v>
      </c>
      <c r="N147" s="28">
        <f t="shared" si="33"/>
        <v>0</v>
      </c>
      <c r="O147" s="28">
        <f t="shared" si="33"/>
        <v>3932.87</v>
      </c>
      <c r="P147" s="28">
        <f t="shared" si="33"/>
        <v>3990.2453085889206</v>
      </c>
      <c r="Q147" s="28">
        <f t="shared" si="33"/>
        <v>0</v>
      </c>
      <c r="R147" s="28"/>
      <c r="S147" s="28"/>
      <c r="T147" s="28"/>
      <c r="U147" s="28"/>
      <c r="V147" s="28"/>
      <c r="W147" s="107"/>
      <c r="X147" s="25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s="5" customFormat="1" ht="14" outlineLevel="1" x14ac:dyDescent="0.3">
      <c r="A148" s="198"/>
      <c r="B148" s="200"/>
      <c r="C148" s="18"/>
      <c r="D148" s="21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8"/>
      <c r="T148" s="30"/>
      <c r="U148" s="30"/>
      <c r="V148" s="30"/>
      <c r="W148" s="31"/>
      <c r="X148" s="25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s="5" customFormat="1" ht="15" hidden="1" outlineLevel="1" x14ac:dyDescent="0.3">
      <c r="A149" s="198"/>
      <c r="B149" s="200"/>
      <c r="C149" s="113" t="s">
        <v>120</v>
      </c>
      <c r="D149" s="114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6"/>
      <c r="T149" s="117"/>
      <c r="U149" s="117"/>
      <c r="V149" s="117"/>
      <c r="W149" s="118"/>
      <c r="X149" s="25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s="5" customFormat="1" ht="14" hidden="1" outlineLevel="1" x14ac:dyDescent="0.3">
      <c r="A150" s="198"/>
      <c r="B150" s="200"/>
      <c r="C150" s="173" t="s">
        <v>92</v>
      </c>
      <c r="D150" s="174" t="s">
        <v>121</v>
      </c>
      <c r="E150" s="169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6"/>
      <c r="T150" s="117"/>
      <c r="U150" s="117"/>
      <c r="V150" s="117"/>
      <c r="W150" s="118"/>
      <c r="X150" s="25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s="5" customFormat="1" ht="14" hidden="1" outlineLevel="1" x14ac:dyDescent="0.3">
      <c r="A151" s="198"/>
      <c r="B151" s="200"/>
      <c r="C151" s="173" t="s">
        <v>122</v>
      </c>
      <c r="D151" s="174" t="s">
        <v>121</v>
      </c>
      <c r="E151" s="169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6"/>
      <c r="T151" s="117"/>
      <c r="U151" s="117"/>
      <c r="V151" s="117"/>
      <c r="W151" s="118"/>
      <c r="X151" s="25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s="5" customFormat="1" ht="14" hidden="1" outlineLevel="1" x14ac:dyDescent="0.3">
      <c r="A152" s="198"/>
      <c r="B152" s="200"/>
      <c r="C152" s="173" t="s">
        <v>110</v>
      </c>
      <c r="D152" s="174" t="s">
        <v>121</v>
      </c>
      <c r="E152" s="169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6"/>
      <c r="T152" s="117"/>
      <c r="U152" s="117"/>
      <c r="V152" s="117"/>
      <c r="W152" s="118"/>
      <c r="X152" s="25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s="5" customFormat="1" ht="14" hidden="1" outlineLevel="1" x14ac:dyDescent="0.3">
      <c r="A153" s="198"/>
      <c r="B153" s="200"/>
      <c r="C153" s="175" t="s">
        <v>96</v>
      </c>
      <c r="D153" s="174" t="s">
        <v>121</v>
      </c>
      <c r="E153" s="169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6"/>
      <c r="T153" s="117"/>
      <c r="U153" s="117"/>
      <c r="V153" s="117"/>
      <c r="W153" s="118"/>
      <c r="X153" s="25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s="5" customFormat="1" ht="14" hidden="1" outlineLevel="1" x14ac:dyDescent="0.3">
      <c r="A154" s="198"/>
      <c r="B154" s="200"/>
      <c r="C154" s="175" t="s">
        <v>123</v>
      </c>
      <c r="D154" s="174" t="s">
        <v>121</v>
      </c>
      <c r="E154" s="169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6"/>
      <c r="T154" s="117"/>
      <c r="U154" s="117"/>
      <c r="V154" s="117"/>
      <c r="W154" s="118"/>
      <c r="X154" s="25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s="5" customFormat="1" ht="14" hidden="1" outlineLevel="1" x14ac:dyDescent="0.3">
      <c r="A155" s="198"/>
      <c r="B155" s="200"/>
      <c r="C155" s="175" t="s">
        <v>98</v>
      </c>
      <c r="D155" s="174" t="s">
        <v>121</v>
      </c>
      <c r="E155" s="169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6"/>
      <c r="T155" s="117"/>
      <c r="U155" s="117"/>
      <c r="V155" s="117"/>
      <c r="W155" s="118"/>
      <c r="X155" s="25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spans="1:49" s="5" customFormat="1" ht="14" hidden="1" outlineLevel="1" x14ac:dyDescent="0.3">
      <c r="A156" s="198"/>
      <c r="B156" s="200"/>
      <c r="C156" s="175" t="s">
        <v>99</v>
      </c>
      <c r="D156" s="174" t="s">
        <v>121</v>
      </c>
      <c r="E156" s="169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6"/>
      <c r="T156" s="117"/>
      <c r="U156" s="117"/>
      <c r="V156" s="117"/>
      <c r="W156" s="118"/>
      <c r="X156" s="25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</row>
    <row r="157" spans="1:49" s="5" customFormat="1" ht="14" hidden="1" outlineLevel="1" x14ac:dyDescent="0.3">
      <c r="A157" s="198"/>
      <c r="B157" s="200"/>
      <c r="C157" s="175" t="s">
        <v>100</v>
      </c>
      <c r="D157" s="174" t="s">
        <v>121</v>
      </c>
      <c r="E157" s="169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6"/>
      <c r="T157" s="117"/>
      <c r="U157" s="117"/>
      <c r="V157" s="117"/>
      <c r="W157" s="118"/>
      <c r="X157" s="25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</row>
    <row r="158" spans="1:49" s="5" customFormat="1" ht="14" hidden="1" outlineLevel="1" x14ac:dyDescent="0.3">
      <c r="A158" s="198"/>
      <c r="B158" s="200"/>
      <c r="C158" s="175" t="s">
        <v>101</v>
      </c>
      <c r="D158" s="174" t="s">
        <v>121</v>
      </c>
      <c r="E158" s="169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6"/>
      <c r="T158" s="117"/>
      <c r="U158" s="117"/>
      <c r="V158" s="117"/>
      <c r="W158" s="118"/>
      <c r="X158" s="25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s="5" customFormat="1" ht="14" hidden="1" outlineLevel="1" x14ac:dyDescent="0.3">
      <c r="A159" s="198"/>
      <c r="B159" s="200"/>
      <c r="C159" s="175" t="s">
        <v>102</v>
      </c>
      <c r="D159" s="174" t="s">
        <v>121</v>
      </c>
      <c r="E159" s="169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6"/>
      <c r="T159" s="117"/>
      <c r="U159" s="117"/>
      <c r="V159" s="117"/>
      <c r="W159" s="118"/>
      <c r="X159" s="25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</row>
    <row r="160" spans="1:49" s="5" customFormat="1" ht="14" hidden="1" outlineLevel="1" x14ac:dyDescent="0.3">
      <c r="A160" s="198"/>
      <c r="B160" s="200"/>
      <c r="C160" s="175" t="s">
        <v>124</v>
      </c>
      <c r="D160" s="174" t="s">
        <v>121</v>
      </c>
      <c r="E160" s="169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6"/>
      <c r="T160" s="117"/>
      <c r="U160" s="117"/>
      <c r="V160" s="117"/>
      <c r="W160" s="118"/>
      <c r="X160" s="25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</row>
    <row r="161" spans="1:49" s="5" customFormat="1" ht="14" hidden="1" outlineLevel="1" x14ac:dyDescent="0.3">
      <c r="A161" s="198"/>
      <c r="B161" s="200"/>
      <c r="C161" s="176" t="s">
        <v>125</v>
      </c>
      <c r="D161" s="177"/>
      <c r="E161" s="98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20">
        <f>SUM(Q150:Q160)</f>
        <v>0</v>
      </c>
      <c r="R161" s="120"/>
      <c r="S161" s="120"/>
      <c r="T161" s="117"/>
      <c r="U161" s="117"/>
      <c r="V161" s="117"/>
      <c r="W161" s="118"/>
      <c r="X161" s="25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</row>
    <row r="162" spans="1:49" s="5" customFormat="1" ht="14" outlineLevel="1" x14ac:dyDescent="0.3">
      <c r="A162" s="198"/>
      <c r="B162" s="200"/>
      <c r="C162" s="18"/>
      <c r="D162" s="21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8"/>
      <c r="T162" s="30"/>
      <c r="U162" s="30"/>
      <c r="V162" s="30"/>
      <c r="W162" s="31"/>
      <c r="X162" s="25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s="5" customFormat="1" ht="14" outlineLevel="1" x14ac:dyDescent="0.3">
      <c r="A163" s="198"/>
      <c r="B163" s="200"/>
      <c r="C163" s="59" t="s">
        <v>126</v>
      </c>
      <c r="D163" s="21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8"/>
      <c r="T163" s="30"/>
      <c r="U163" s="30"/>
      <c r="V163" s="30"/>
      <c r="W163" s="31"/>
      <c r="X163" s="25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s="5" customFormat="1" ht="14" outlineLevel="1" x14ac:dyDescent="0.3">
      <c r="A164" s="198"/>
      <c r="B164" s="200"/>
      <c r="C164" s="18" t="s">
        <v>92</v>
      </c>
      <c r="D164" s="21" t="s">
        <v>127</v>
      </c>
      <c r="E164" s="27">
        <v>44299.468549999998</v>
      </c>
      <c r="F164" s="27">
        <v>44299.468549999998</v>
      </c>
      <c r="G164" s="27">
        <v>49557.709108234674</v>
      </c>
      <c r="H164" s="27">
        <v>47458.587861422238</v>
      </c>
      <c r="I164" s="27">
        <v>52810.618938021762</v>
      </c>
      <c r="J164" s="27">
        <v>51004.445250443132</v>
      </c>
      <c r="K164" s="27">
        <v>54492.216249633377</v>
      </c>
      <c r="L164" s="27">
        <v>50078.323900000003</v>
      </c>
      <c r="M164" s="27">
        <v>47167.443291810043</v>
      </c>
      <c r="N164" s="27">
        <v>47167.443291810043</v>
      </c>
      <c r="O164" s="27">
        <v>50287.399564471183</v>
      </c>
      <c r="P164" s="27">
        <v>50287.399564471183</v>
      </c>
      <c r="Q164" s="27">
        <v>0</v>
      </c>
      <c r="R164" s="27">
        <v>0</v>
      </c>
      <c r="S164" s="28"/>
      <c r="T164" s="30"/>
      <c r="U164" s="30"/>
      <c r="V164" s="30"/>
      <c r="W164" s="31"/>
      <c r="X164" s="25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</row>
    <row r="165" spans="1:49" s="5" customFormat="1" ht="14" outlineLevel="1" x14ac:dyDescent="0.3">
      <c r="A165" s="198"/>
      <c r="B165" s="200"/>
      <c r="C165" s="18" t="s">
        <v>110</v>
      </c>
      <c r="D165" s="21" t="s">
        <v>127</v>
      </c>
      <c r="E165" s="27">
        <v>950</v>
      </c>
      <c r="F165" s="27">
        <v>950</v>
      </c>
      <c r="G165" s="27">
        <v>1516.9</v>
      </c>
      <c r="H165" s="27">
        <v>1516.9000000000003</v>
      </c>
      <c r="I165" s="27">
        <v>0</v>
      </c>
      <c r="J165" s="27">
        <v>0</v>
      </c>
      <c r="K165" s="27">
        <v>0</v>
      </c>
      <c r="L165" s="27">
        <v>900.02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8"/>
      <c r="T165" s="30"/>
      <c r="U165" s="30"/>
      <c r="V165" s="30"/>
      <c r="W165" s="31"/>
      <c r="X165" s="25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</row>
    <row r="166" spans="1:49" s="5" customFormat="1" ht="14" outlineLevel="1" x14ac:dyDescent="0.3">
      <c r="A166" s="198"/>
      <c r="B166" s="200"/>
      <c r="C166" s="18" t="s">
        <v>95</v>
      </c>
      <c r="D166" s="21" t="s">
        <v>127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8"/>
      <c r="T166" s="30"/>
      <c r="U166" s="30"/>
      <c r="V166" s="30"/>
      <c r="W166" s="31"/>
      <c r="X166" s="25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</row>
    <row r="167" spans="1:49" s="5" customFormat="1" ht="14" outlineLevel="1" x14ac:dyDescent="0.3">
      <c r="A167" s="198"/>
      <c r="B167" s="200"/>
      <c r="C167" s="18" t="s">
        <v>96</v>
      </c>
      <c r="D167" s="21" t="s">
        <v>127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8"/>
      <c r="T167" s="30"/>
      <c r="U167" s="30"/>
      <c r="V167" s="30"/>
      <c r="W167" s="31"/>
      <c r="X167" s="25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s="5" customFormat="1" ht="14" outlineLevel="1" x14ac:dyDescent="0.3">
      <c r="A168" s="198"/>
      <c r="B168" s="200"/>
      <c r="C168" s="18" t="s">
        <v>97</v>
      </c>
      <c r="D168" s="21" t="s">
        <v>127</v>
      </c>
      <c r="E168" s="27">
        <v>8300</v>
      </c>
      <c r="F168" s="27">
        <v>8300</v>
      </c>
      <c r="G168" s="27">
        <v>8959.4296394822413</v>
      </c>
      <c r="H168" s="27">
        <v>8581.5878150560038</v>
      </c>
      <c r="I168" s="27">
        <v>9505.9114088439164</v>
      </c>
      <c r="J168" s="27">
        <v>9180.8001450797601</v>
      </c>
      <c r="K168" s="27">
        <v>2723.509</v>
      </c>
      <c r="L168" s="27">
        <v>9014.0983020000003</v>
      </c>
      <c r="M168" s="27">
        <v>8456.4583083512643</v>
      </c>
      <c r="N168" s="27">
        <v>8427.0392666808311</v>
      </c>
      <c r="O168" s="27">
        <v>9051.7319216048127</v>
      </c>
      <c r="P168" s="27">
        <v>9051.7319216048127</v>
      </c>
      <c r="Q168" s="27">
        <v>0</v>
      </c>
      <c r="R168" s="27">
        <v>0</v>
      </c>
      <c r="S168" s="28"/>
      <c r="T168" s="30"/>
      <c r="U168" s="30"/>
      <c r="V168" s="30"/>
      <c r="W168" s="31"/>
      <c r="X168" s="25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s="5" customFormat="1" ht="14" outlineLevel="1" x14ac:dyDescent="0.3">
      <c r="A169" s="198"/>
      <c r="B169" s="200"/>
      <c r="C169" s="18" t="s">
        <v>128</v>
      </c>
      <c r="D169" s="21" t="s">
        <v>127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8"/>
      <c r="T169" s="30"/>
      <c r="U169" s="30"/>
      <c r="V169" s="30"/>
      <c r="W169" s="31"/>
      <c r="X169" s="25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 s="5" customFormat="1" ht="14" outlineLevel="1" x14ac:dyDescent="0.3">
      <c r="A170" s="198"/>
      <c r="B170" s="200"/>
      <c r="C170" s="18" t="s">
        <v>99</v>
      </c>
      <c r="D170" s="21" t="s">
        <v>127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8"/>
      <c r="T170" s="30"/>
      <c r="U170" s="30"/>
      <c r="V170" s="30"/>
      <c r="W170" s="31"/>
      <c r="X170" s="25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</row>
    <row r="171" spans="1:49" s="5" customFormat="1" ht="14" outlineLevel="1" x14ac:dyDescent="0.3">
      <c r="A171" s="198"/>
      <c r="B171" s="200"/>
      <c r="C171" s="18" t="s">
        <v>100</v>
      </c>
      <c r="D171" s="21" t="s">
        <v>127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8"/>
      <c r="T171" s="30"/>
      <c r="U171" s="30"/>
      <c r="V171" s="30"/>
      <c r="W171" s="31"/>
      <c r="X171" s="25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 s="5" customFormat="1" ht="14" outlineLevel="1" x14ac:dyDescent="0.3">
      <c r="A172" s="198"/>
      <c r="B172" s="200"/>
      <c r="C172" s="18" t="s">
        <v>129</v>
      </c>
      <c r="D172" s="21" t="s">
        <v>127</v>
      </c>
      <c r="E172" s="27">
        <v>0</v>
      </c>
      <c r="F172" s="27">
        <v>0</v>
      </c>
      <c r="G172" s="27">
        <v>-1300.0000000000002</v>
      </c>
      <c r="H172" s="27">
        <v>-1300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8"/>
      <c r="T172" s="30"/>
      <c r="U172" s="30"/>
      <c r="V172" s="30"/>
      <c r="W172" s="31"/>
      <c r="X172" s="25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</row>
    <row r="173" spans="1:49" s="5" customFormat="1" ht="14" outlineLevel="1" x14ac:dyDescent="0.3">
      <c r="A173" s="198"/>
      <c r="B173" s="200"/>
      <c r="C173" s="18" t="s">
        <v>113</v>
      </c>
      <c r="D173" s="21" t="s">
        <v>127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5.0078323900000008</v>
      </c>
      <c r="M173" s="27">
        <v>43.92</v>
      </c>
      <c r="N173" s="27">
        <v>43.92</v>
      </c>
      <c r="O173" s="27">
        <v>0</v>
      </c>
      <c r="P173" s="27">
        <v>0</v>
      </c>
      <c r="Q173" s="27">
        <v>0</v>
      </c>
      <c r="R173" s="27">
        <v>0</v>
      </c>
      <c r="S173" s="28"/>
      <c r="T173" s="30"/>
      <c r="U173" s="30"/>
      <c r="V173" s="30"/>
      <c r="W173" s="31"/>
      <c r="X173" s="25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</row>
    <row r="174" spans="1:49" s="5" customFormat="1" ht="14" outlineLevel="1" x14ac:dyDescent="0.3">
      <c r="A174" s="198"/>
      <c r="B174" s="200"/>
      <c r="C174" s="59" t="s">
        <v>130</v>
      </c>
      <c r="D174" s="106" t="s">
        <v>127</v>
      </c>
      <c r="E174" s="120">
        <f>SUM(E164:E173)</f>
        <v>53549.468549999998</v>
      </c>
      <c r="F174" s="120">
        <f t="shared" ref="F174:Q174" si="34">SUM(F164:F173)</f>
        <v>53549.468549999998</v>
      </c>
      <c r="G174" s="120">
        <f t="shared" si="34"/>
        <v>58734.038747716913</v>
      </c>
      <c r="H174" s="120">
        <f t="shared" si="34"/>
        <v>56257.075676478242</v>
      </c>
      <c r="I174" s="120">
        <f t="shared" si="34"/>
        <v>62316.530346865678</v>
      </c>
      <c r="J174" s="120">
        <f t="shared" si="34"/>
        <v>60185.245395522892</v>
      </c>
      <c r="K174" s="120">
        <f t="shared" si="34"/>
        <v>57215.725249633375</v>
      </c>
      <c r="L174" s="120">
        <f t="shared" si="34"/>
        <v>59997.45003439</v>
      </c>
      <c r="M174" s="120">
        <f t="shared" si="34"/>
        <v>55667.821600161304</v>
      </c>
      <c r="N174" s="120">
        <f t="shared" si="34"/>
        <v>55638.402558490874</v>
      </c>
      <c r="O174" s="120">
        <f t="shared" si="34"/>
        <v>59339.131486075996</v>
      </c>
      <c r="P174" s="120">
        <f t="shared" si="34"/>
        <v>59339.131486075996</v>
      </c>
      <c r="Q174" s="120">
        <f t="shared" si="34"/>
        <v>0</v>
      </c>
      <c r="R174" s="120"/>
      <c r="S174" s="120"/>
      <c r="T174" s="120"/>
      <c r="U174" s="120"/>
      <c r="V174" s="120"/>
      <c r="W174" s="121"/>
      <c r="X174" s="25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</row>
    <row r="175" spans="1:49" s="5" customFormat="1" ht="14" outlineLevel="1" x14ac:dyDescent="0.3">
      <c r="A175" s="198"/>
      <c r="B175" s="200"/>
      <c r="C175" s="59"/>
      <c r="D175" s="106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8"/>
      <c r="T175" s="30"/>
      <c r="U175" s="30"/>
      <c r="V175" s="30"/>
      <c r="W175" s="31"/>
      <c r="X175" s="25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</row>
    <row r="176" spans="1:49" ht="14" outlineLevel="1" x14ac:dyDescent="0.3">
      <c r="A176" s="198"/>
      <c r="B176" s="200"/>
      <c r="C176" s="59" t="s">
        <v>131</v>
      </c>
      <c r="D176" s="21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8"/>
      <c r="T176" s="30"/>
      <c r="U176" s="30"/>
      <c r="V176" s="30"/>
      <c r="W176" s="31"/>
      <c r="X176" s="25"/>
    </row>
    <row r="177" spans="1:46" ht="14" outlineLevel="1" x14ac:dyDescent="0.3">
      <c r="A177" s="198"/>
      <c r="B177" s="200"/>
      <c r="C177" s="18" t="s">
        <v>92</v>
      </c>
      <c r="D177" s="21" t="s">
        <v>127</v>
      </c>
      <c r="E177" s="27">
        <v>63191.920370000007</v>
      </c>
      <c r="F177" s="27">
        <v>63191.920370000007</v>
      </c>
      <c r="G177" s="27">
        <v>61603.156896490174</v>
      </c>
      <c r="H177" s="27">
        <v>62474.338907646488</v>
      </c>
      <c r="I177" s="27">
        <v>49255.113880943383</v>
      </c>
      <c r="J177" s="27">
        <v>49465.720203766432</v>
      </c>
      <c r="K177" s="27">
        <v>69067.17</v>
      </c>
      <c r="L177" s="27">
        <v>58546.171999999999</v>
      </c>
      <c r="M177" s="27">
        <v>52127.017848186508</v>
      </c>
      <c r="N177" s="27">
        <v>52127.017848186508</v>
      </c>
      <c r="O177" s="27">
        <v>59087.444334416796</v>
      </c>
      <c r="P177" s="27">
        <v>59087.444334416796</v>
      </c>
      <c r="Q177" s="27">
        <v>0</v>
      </c>
      <c r="R177" s="27">
        <v>0</v>
      </c>
      <c r="S177" s="28"/>
      <c r="T177" s="30"/>
      <c r="U177" s="30"/>
      <c r="V177" s="30"/>
      <c r="W177" s="31"/>
      <c r="X177" s="25"/>
    </row>
    <row r="178" spans="1:46" ht="14" outlineLevel="1" x14ac:dyDescent="0.3">
      <c r="A178" s="198"/>
      <c r="B178" s="200"/>
      <c r="C178" s="18" t="s">
        <v>110</v>
      </c>
      <c r="D178" s="21" t="s">
        <v>127</v>
      </c>
      <c r="E178" s="27">
        <v>900</v>
      </c>
      <c r="F178" s="27">
        <v>900</v>
      </c>
      <c r="G178" s="27">
        <v>1516.9000000000003</v>
      </c>
      <c r="H178" s="27">
        <v>1516.9000000000003</v>
      </c>
      <c r="I178" s="27">
        <v>0</v>
      </c>
      <c r="J178" s="27">
        <v>0</v>
      </c>
      <c r="K178" s="27">
        <v>0</v>
      </c>
      <c r="L178" s="27">
        <v>1046.02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8"/>
      <c r="T178" s="30"/>
      <c r="U178" s="30"/>
      <c r="V178" s="30"/>
      <c r="W178" s="31"/>
      <c r="X178" s="25"/>
    </row>
    <row r="179" spans="1:46" ht="14" outlineLevel="1" x14ac:dyDescent="0.3">
      <c r="A179" s="198"/>
      <c r="B179" s="200"/>
      <c r="C179" s="18" t="s">
        <v>95</v>
      </c>
      <c r="D179" s="21" t="s">
        <v>127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8"/>
      <c r="T179" s="30"/>
      <c r="U179" s="30"/>
      <c r="V179" s="30"/>
      <c r="W179" s="31"/>
      <c r="X179" s="25"/>
      <c r="Y179" s="102"/>
      <c r="Z179" s="102"/>
    </row>
    <row r="180" spans="1:46" ht="14" outlineLevel="1" x14ac:dyDescent="0.3">
      <c r="A180" s="198"/>
      <c r="B180" s="200"/>
      <c r="C180" s="18" t="s">
        <v>96</v>
      </c>
      <c r="D180" s="21" t="s">
        <v>127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8"/>
      <c r="T180" s="30"/>
      <c r="U180" s="30"/>
      <c r="V180" s="30"/>
      <c r="W180" s="31"/>
      <c r="X180" s="25"/>
      <c r="Y180" s="102"/>
      <c r="Z180" s="102"/>
    </row>
    <row r="181" spans="1:46" ht="14" outlineLevel="1" x14ac:dyDescent="0.3">
      <c r="A181" s="198"/>
      <c r="B181" s="200"/>
      <c r="C181" s="18" t="s">
        <v>97</v>
      </c>
      <c r="D181" s="21" t="s">
        <v>127</v>
      </c>
      <c r="E181" s="27">
        <v>14000</v>
      </c>
      <c r="F181" s="27">
        <v>14000</v>
      </c>
      <c r="G181" s="27">
        <v>11127.610241368231</v>
      </c>
      <c r="H181" s="27">
        <v>11284.423003376369</v>
      </c>
      <c r="I181" s="27">
        <v>8865.9204985698088</v>
      </c>
      <c r="J181" s="27">
        <v>8903.8296366779541</v>
      </c>
      <c r="K181" s="27">
        <v>3453.3585000000003</v>
      </c>
      <c r="L181" s="27">
        <v>10538.310959999999</v>
      </c>
      <c r="M181" s="27">
        <v>9382.8632126735702</v>
      </c>
      <c r="N181" s="27">
        <v>9382.8632126735702</v>
      </c>
      <c r="O181" s="27">
        <v>10635.739980195023</v>
      </c>
      <c r="P181" s="27">
        <v>10635.739980195023</v>
      </c>
      <c r="Q181" s="27">
        <v>0</v>
      </c>
      <c r="R181" s="27">
        <v>0</v>
      </c>
      <c r="S181" s="28"/>
      <c r="T181" s="30"/>
      <c r="U181" s="30"/>
      <c r="V181" s="30"/>
      <c r="W181" s="31"/>
      <c r="X181" s="25"/>
      <c r="Y181" s="102"/>
      <c r="Z181" s="102"/>
    </row>
    <row r="182" spans="1:46" ht="14" outlineLevel="1" x14ac:dyDescent="0.3">
      <c r="A182" s="198"/>
      <c r="B182" s="200"/>
      <c r="C182" s="18" t="s">
        <v>128</v>
      </c>
      <c r="D182" s="21" t="s">
        <v>127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8"/>
      <c r="T182" s="30"/>
      <c r="U182" s="30"/>
      <c r="V182" s="30"/>
      <c r="W182" s="31"/>
      <c r="X182" s="25"/>
      <c r="Y182" s="102"/>
      <c r="Z182" s="102"/>
    </row>
    <row r="183" spans="1:46" ht="14" outlineLevel="1" x14ac:dyDescent="0.3">
      <c r="A183" s="198"/>
      <c r="B183" s="200"/>
      <c r="C183" s="18" t="s">
        <v>99</v>
      </c>
      <c r="D183" s="21" t="s">
        <v>127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8"/>
      <c r="T183" s="30"/>
      <c r="U183" s="30"/>
      <c r="V183" s="30"/>
      <c r="W183" s="31"/>
      <c r="X183" s="25"/>
      <c r="Y183" s="102"/>
      <c r="Z183" s="102"/>
    </row>
    <row r="184" spans="1:46" ht="14" outlineLevel="1" x14ac:dyDescent="0.3">
      <c r="A184" s="198"/>
      <c r="B184" s="200"/>
      <c r="C184" s="18" t="s">
        <v>132</v>
      </c>
      <c r="D184" s="21" t="s">
        <v>127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8"/>
      <c r="T184" s="30"/>
      <c r="U184" s="30"/>
      <c r="V184" s="30"/>
      <c r="W184" s="31"/>
      <c r="X184" s="25"/>
      <c r="Y184" s="102"/>
      <c r="Z184" s="10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4" outlineLevel="1" x14ac:dyDescent="0.3">
      <c r="A185" s="198"/>
      <c r="B185" s="200"/>
      <c r="C185" s="18" t="s">
        <v>133</v>
      </c>
      <c r="D185" s="21" t="s">
        <v>127</v>
      </c>
      <c r="E185" s="27">
        <v>0</v>
      </c>
      <c r="F185" s="27">
        <v>0</v>
      </c>
      <c r="G185" s="27">
        <v>-1300</v>
      </c>
      <c r="H185" s="27">
        <v>-1300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8"/>
      <c r="T185" s="30"/>
      <c r="U185" s="30"/>
      <c r="V185" s="30"/>
      <c r="W185" s="31"/>
      <c r="X185" s="25"/>
      <c r="Y185" s="102"/>
      <c r="Z185" s="10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4" outlineLevel="1" x14ac:dyDescent="0.3">
      <c r="A186" s="198"/>
      <c r="B186" s="200"/>
      <c r="C186" s="18" t="s">
        <v>113</v>
      </c>
      <c r="D186" s="21" t="s">
        <v>127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5.8546171999999999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8"/>
      <c r="T186" s="30"/>
      <c r="U186" s="30"/>
      <c r="V186" s="30"/>
      <c r="W186" s="31"/>
      <c r="X186" s="25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s="2" customFormat="1" ht="14" outlineLevel="1" x14ac:dyDescent="0.3">
      <c r="A187" s="198"/>
      <c r="B187" s="200"/>
      <c r="C187" s="59" t="s">
        <v>134</v>
      </c>
      <c r="D187" s="106" t="s">
        <v>127</v>
      </c>
      <c r="E187" s="69">
        <f>SUM(E177:E186)</f>
        <v>78091.920370000007</v>
      </c>
      <c r="F187" s="69">
        <f t="shared" ref="F187:Q187" si="35">SUM(F177:F186)</f>
        <v>78091.920370000007</v>
      </c>
      <c r="G187" s="69">
        <f t="shared" si="35"/>
        <v>72947.6671378584</v>
      </c>
      <c r="H187" s="69">
        <f t="shared" si="35"/>
        <v>73975.661911022864</v>
      </c>
      <c r="I187" s="69">
        <f t="shared" si="35"/>
        <v>58121.034379513192</v>
      </c>
      <c r="J187" s="69">
        <f t="shared" si="35"/>
        <v>58369.549840444386</v>
      </c>
      <c r="K187" s="69">
        <f t="shared" si="35"/>
        <v>72520.5285</v>
      </c>
      <c r="L187" s="69">
        <f t="shared" si="35"/>
        <v>70136.357577200004</v>
      </c>
      <c r="M187" s="69">
        <f t="shared" si="35"/>
        <v>61509.881060860076</v>
      </c>
      <c r="N187" s="69">
        <f t="shared" si="35"/>
        <v>61509.881060860076</v>
      </c>
      <c r="O187" s="69">
        <f t="shared" si="35"/>
        <v>69723.184314611819</v>
      </c>
      <c r="P187" s="69">
        <f t="shared" si="35"/>
        <v>69723.184314611819</v>
      </c>
      <c r="Q187" s="69">
        <f t="shared" si="35"/>
        <v>0</v>
      </c>
      <c r="R187" s="69"/>
      <c r="S187" s="69"/>
      <c r="T187" s="69"/>
      <c r="U187" s="69"/>
      <c r="V187" s="69"/>
      <c r="W187" s="110"/>
      <c r="X187" s="25"/>
      <c r="Y187" s="95"/>
      <c r="Z187" s="95"/>
    </row>
    <row r="188" spans="1:46" s="2" customFormat="1" ht="14" outlineLevel="1" x14ac:dyDescent="0.3">
      <c r="A188" s="198"/>
      <c r="B188" s="200"/>
      <c r="C188" s="59"/>
      <c r="D188" s="106"/>
      <c r="E188" s="27"/>
      <c r="F188" s="122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8"/>
      <c r="T188" s="30"/>
      <c r="U188" s="30"/>
      <c r="V188" s="30"/>
      <c r="W188" s="31"/>
      <c r="X188" s="25"/>
      <c r="Y188" s="95"/>
      <c r="Z188" s="95"/>
    </row>
    <row r="189" spans="1:46" s="2" customFormat="1" ht="14" outlineLevel="1" x14ac:dyDescent="0.3">
      <c r="A189" s="198"/>
      <c r="B189" s="200"/>
      <c r="C189" s="123" t="s">
        <v>135</v>
      </c>
      <c r="D189" s="21"/>
      <c r="E189" s="27"/>
      <c r="F189" s="122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8"/>
      <c r="T189" s="30"/>
      <c r="U189" s="30"/>
      <c r="V189" s="30"/>
      <c r="W189" s="31"/>
      <c r="X189" s="25"/>
      <c r="Y189" s="95"/>
      <c r="Z189" s="95"/>
    </row>
    <row r="190" spans="1:46" s="2" customFormat="1" ht="14" outlineLevel="1" x14ac:dyDescent="0.3">
      <c r="A190" s="198"/>
      <c r="B190" s="200"/>
      <c r="C190" s="30" t="s">
        <v>92</v>
      </c>
      <c r="D190" s="21" t="s">
        <v>127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8"/>
      <c r="T190" s="30"/>
      <c r="U190" s="30"/>
      <c r="V190" s="30"/>
      <c r="W190" s="31"/>
      <c r="X190" s="25"/>
      <c r="Y190" s="95"/>
      <c r="Z190" s="95"/>
    </row>
    <row r="191" spans="1:46" s="2" customFormat="1" ht="14" outlineLevel="1" x14ac:dyDescent="0.3">
      <c r="A191" s="198"/>
      <c r="B191" s="200"/>
      <c r="C191" s="30" t="s">
        <v>110</v>
      </c>
      <c r="D191" s="21" t="s">
        <v>127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8"/>
      <c r="T191" s="30"/>
      <c r="U191" s="30"/>
      <c r="V191" s="30"/>
      <c r="W191" s="31"/>
      <c r="X191" s="25"/>
      <c r="Y191" s="95"/>
      <c r="Z191" s="95"/>
    </row>
    <row r="192" spans="1:46" s="2" customFormat="1" ht="14" outlineLevel="1" x14ac:dyDescent="0.3">
      <c r="A192" s="198"/>
      <c r="B192" s="200"/>
      <c r="C192" s="30" t="s">
        <v>95</v>
      </c>
      <c r="D192" s="21" t="s">
        <v>127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8"/>
      <c r="T192" s="30"/>
      <c r="U192" s="30"/>
      <c r="V192" s="30"/>
      <c r="W192" s="31"/>
      <c r="X192" s="25"/>
      <c r="Y192" s="95"/>
      <c r="Z192" s="95"/>
    </row>
    <row r="193" spans="1:26" s="2" customFormat="1" ht="14" outlineLevel="1" x14ac:dyDescent="0.3">
      <c r="A193" s="198"/>
      <c r="B193" s="200"/>
      <c r="C193" s="30" t="s">
        <v>96</v>
      </c>
      <c r="D193" s="21" t="s">
        <v>127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8"/>
      <c r="T193" s="30"/>
      <c r="U193" s="30"/>
      <c r="V193" s="30"/>
      <c r="W193" s="31"/>
      <c r="X193" s="25"/>
      <c r="Y193" s="95"/>
      <c r="Z193" s="95"/>
    </row>
    <row r="194" spans="1:26" s="2" customFormat="1" ht="14" outlineLevel="1" x14ac:dyDescent="0.3">
      <c r="A194" s="198"/>
      <c r="B194" s="200"/>
      <c r="C194" s="30" t="s">
        <v>97</v>
      </c>
      <c r="D194" s="21" t="s">
        <v>127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8"/>
      <c r="T194" s="30"/>
      <c r="U194" s="30"/>
      <c r="V194" s="30"/>
      <c r="W194" s="31"/>
      <c r="X194" s="25"/>
      <c r="Y194" s="95"/>
      <c r="Z194" s="95"/>
    </row>
    <row r="195" spans="1:26" s="2" customFormat="1" ht="14" outlineLevel="1" x14ac:dyDescent="0.3">
      <c r="A195" s="198"/>
      <c r="B195" s="200"/>
      <c r="C195" s="30" t="s">
        <v>98</v>
      </c>
      <c r="D195" s="21" t="s">
        <v>127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8"/>
      <c r="T195" s="30"/>
      <c r="U195" s="30"/>
      <c r="V195" s="30"/>
      <c r="W195" s="31"/>
      <c r="X195" s="25"/>
      <c r="Y195" s="95"/>
      <c r="Z195" s="95"/>
    </row>
    <row r="196" spans="1:26" s="2" customFormat="1" ht="14" outlineLevel="1" x14ac:dyDescent="0.3">
      <c r="A196" s="198"/>
      <c r="B196" s="200"/>
      <c r="C196" s="30" t="s">
        <v>99</v>
      </c>
      <c r="D196" s="21" t="s">
        <v>127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8"/>
      <c r="T196" s="30"/>
      <c r="U196" s="30"/>
      <c r="V196" s="30"/>
      <c r="W196" s="31"/>
      <c r="X196" s="25"/>
      <c r="Y196" s="95"/>
      <c r="Z196" s="95"/>
    </row>
    <row r="197" spans="1:26" s="2" customFormat="1" ht="14" outlineLevel="1" x14ac:dyDescent="0.3">
      <c r="A197" s="198"/>
      <c r="B197" s="200"/>
      <c r="C197" s="30" t="s">
        <v>100</v>
      </c>
      <c r="D197" s="21" t="s">
        <v>127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8"/>
      <c r="T197" s="30"/>
      <c r="U197" s="30"/>
      <c r="V197" s="30"/>
      <c r="W197" s="31"/>
      <c r="X197" s="25"/>
      <c r="Y197" s="95"/>
      <c r="Z197" s="95"/>
    </row>
    <row r="198" spans="1:26" s="2" customFormat="1" ht="14" outlineLevel="1" x14ac:dyDescent="0.3">
      <c r="A198" s="198"/>
      <c r="B198" s="200"/>
      <c r="C198" s="30" t="s">
        <v>112</v>
      </c>
      <c r="D198" s="21" t="s">
        <v>127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8"/>
      <c r="T198" s="30"/>
      <c r="U198" s="30"/>
      <c r="V198" s="30"/>
      <c r="W198" s="31"/>
      <c r="X198" s="25"/>
      <c r="Y198" s="95"/>
      <c r="Z198" s="95"/>
    </row>
    <row r="199" spans="1:26" s="2" customFormat="1" ht="14" outlineLevel="1" x14ac:dyDescent="0.3">
      <c r="A199" s="198"/>
      <c r="B199" s="200"/>
      <c r="C199" s="30" t="s">
        <v>113</v>
      </c>
      <c r="D199" s="21" t="s">
        <v>127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8"/>
      <c r="T199" s="30"/>
      <c r="U199" s="30"/>
      <c r="V199" s="30"/>
      <c r="W199" s="31"/>
      <c r="X199" s="25"/>
      <c r="Y199" s="95"/>
      <c r="Z199" s="95"/>
    </row>
    <row r="200" spans="1:26" s="2" customFormat="1" ht="14" outlineLevel="1" x14ac:dyDescent="0.3">
      <c r="A200" s="198"/>
      <c r="B200" s="200"/>
      <c r="C200" s="124" t="s">
        <v>136</v>
      </c>
      <c r="D200" s="106" t="s">
        <v>127</v>
      </c>
      <c r="E200" s="120">
        <f>SUM(E190:E199)</f>
        <v>0</v>
      </c>
      <c r="F200" s="120">
        <f t="shared" ref="F200:Q200" si="36">SUM(F190:F199)</f>
        <v>0</v>
      </c>
      <c r="G200" s="120">
        <f t="shared" si="36"/>
        <v>0</v>
      </c>
      <c r="H200" s="120">
        <f t="shared" si="36"/>
        <v>0</v>
      </c>
      <c r="I200" s="120">
        <f t="shared" si="36"/>
        <v>0</v>
      </c>
      <c r="J200" s="120">
        <f t="shared" si="36"/>
        <v>0</v>
      </c>
      <c r="K200" s="120">
        <f t="shared" si="36"/>
        <v>0</v>
      </c>
      <c r="L200" s="120">
        <f t="shared" si="36"/>
        <v>0</v>
      </c>
      <c r="M200" s="120">
        <f t="shared" si="36"/>
        <v>0</v>
      </c>
      <c r="N200" s="120">
        <f t="shared" si="36"/>
        <v>0</v>
      </c>
      <c r="O200" s="120">
        <f t="shared" si="36"/>
        <v>0</v>
      </c>
      <c r="P200" s="120">
        <f t="shared" si="36"/>
        <v>0</v>
      </c>
      <c r="Q200" s="120">
        <f t="shared" si="36"/>
        <v>0</v>
      </c>
      <c r="R200" s="120"/>
      <c r="S200" s="120"/>
      <c r="T200" s="120"/>
      <c r="U200" s="120"/>
      <c r="V200" s="120"/>
      <c r="W200" s="121"/>
      <c r="X200" s="25"/>
      <c r="Y200" s="95"/>
      <c r="Z200" s="95"/>
    </row>
    <row r="201" spans="1:26" s="2" customFormat="1" ht="14" outlineLevel="1" x14ac:dyDescent="0.3">
      <c r="A201" s="198"/>
      <c r="B201" s="200"/>
      <c r="C201" s="59"/>
      <c r="D201" s="106"/>
      <c r="E201" s="22"/>
      <c r="F201" s="1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3"/>
      <c r="T201" s="18"/>
      <c r="U201" s="18"/>
      <c r="V201" s="18"/>
      <c r="W201" s="24"/>
      <c r="X201" s="25"/>
      <c r="Y201" s="95"/>
      <c r="Z201" s="95"/>
    </row>
    <row r="202" spans="1:26" ht="14" outlineLevel="1" x14ac:dyDescent="0.3">
      <c r="A202" s="198"/>
      <c r="B202" s="200"/>
      <c r="C202" s="59" t="s">
        <v>137</v>
      </c>
      <c r="D202" s="21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3"/>
      <c r="T202" s="18"/>
      <c r="U202" s="18"/>
      <c r="V202" s="18"/>
      <c r="W202" s="24"/>
      <c r="X202" s="25"/>
    </row>
    <row r="203" spans="1:26" ht="14" outlineLevel="1" x14ac:dyDescent="0.3">
      <c r="A203" s="198"/>
      <c r="B203" s="200"/>
      <c r="C203" s="18" t="s">
        <v>92</v>
      </c>
      <c r="D203" s="21" t="s">
        <v>127</v>
      </c>
      <c r="E203" s="27">
        <v>0</v>
      </c>
      <c r="F203" s="27">
        <v>0</v>
      </c>
      <c r="G203" s="27">
        <v>92252.435998323155</v>
      </c>
      <c r="H203" s="27">
        <v>92252.435998323155</v>
      </c>
      <c r="I203" s="27">
        <v>0</v>
      </c>
      <c r="J203" s="27">
        <v>0</v>
      </c>
      <c r="K203" s="27">
        <v>0</v>
      </c>
      <c r="L203" s="27">
        <v>0</v>
      </c>
      <c r="M203" s="27">
        <v>52127.017848186508</v>
      </c>
      <c r="N203" s="27">
        <v>52127.017848186508</v>
      </c>
      <c r="O203" s="27">
        <v>0</v>
      </c>
      <c r="P203" s="27">
        <v>0</v>
      </c>
      <c r="Q203" s="27">
        <v>0</v>
      </c>
      <c r="R203" s="27">
        <v>0</v>
      </c>
      <c r="S203" s="28"/>
      <c r="T203" s="30"/>
      <c r="U203" s="30"/>
      <c r="V203" s="30"/>
      <c r="W203" s="31"/>
      <c r="X203" s="25"/>
      <c r="Y203" s="102"/>
      <c r="Z203" s="102"/>
    </row>
    <row r="204" spans="1:26" ht="14" outlineLevel="1" x14ac:dyDescent="0.3">
      <c r="A204" s="198"/>
      <c r="B204" s="200"/>
      <c r="C204" s="18" t="s">
        <v>110</v>
      </c>
      <c r="D204" s="21" t="s">
        <v>127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8"/>
      <c r="T204" s="30"/>
      <c r="U204" s="30"/>
      <c r="V204" s="30"/>
      <c r="W204" s="31"/>
      <c r="X204" s="25"/>
      <c r="Y204" s="102"/>
      <c r="Z204" s="102"/>
    </row>
    <row r="205" spans="1:26" ht="14" outlineLevel="1" x14ac:dyDescent="0.3">
      <c r="A205" s="198"/>
      <c r="B205" s="200"/>
      <c r="C205" s="18" t="s">
        <v>95</v>
      </c>
      <c r="D205" s="21" t="s">
        <v>127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8"/>
      <c r="T205" s="30"/>
      <c r="U205" s="30"/>
      <c r="V205" s="30"/>
      <c r="W205" s="31"/>
      <c r="X205" s="25"/>
      <c r="Y205" s="102"/>
      <c r="Z205" s="102"/>
    </row>
    <row r="206" spans="1:26" ht="14" outlineLevel="1" x14ac:dyDescent="0.3">
      <c r="A206" s="198"/>
      <c r="B206" s="200"/>
      <c r="C206" s="18" t="s">
        <v>96</v>
      </c>
      <c r="D206" s="21" t="s">
        <v>127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8"/>
      <c r="T206" s="30"/>
      <c r="U206" s="30"/>
      <c r="V206" s="30"/>
      <c r="W206" s="31"/>
      <c r="X206" s="25"/>
      <c r="Y206" s="102"/>
      <c r="Z206" s="102"/>
    </row>
    <row r="207" spans="1:26" ht="14" outlineLevel="1" x14ac:dyDescent="0.3">
      <c r="A207" s="198"/>
      <c r="B207" s="200"/>
      <c r="C207" s="18" t="s">
        <v>97</v>
      </c>
      <c r="D207" s="21" t="s">
        <v>127</v>
      </c>
      <c r="E207" s="27">
        <v>0</v>
      </c>
      <c r="F207" s="27">
        <v>0</v>
      </c>
      <c r="G207" s="27">
        <v>19373.011559647861</v>
      </c>
      <c r="H207" s="27">
        <v>19373.011559647861</v>
      </c>
      <c r="I207" s="27">
        <v>0</v>
      </c>
      <c r="J207" s="27">
        <v>0</v>
      </c>
      <c r="K207" s="27">
        <v>0</v>
      </c>
      <c r="L207" s="27">
        <v>0</v>
      </c>
      <c r="M207" s="27">
        <v>9382.8632126735702</v>
      </c>
      <c r="N207" s="27">
        <v>9382.8632126735702</v>
      </c>
      <c r="O207" s="27">
        <v>0</v>
      </c>
      <c r="P207" s="27">
        <v>0</v>
      </c>
      <c r="Q207" s="27">
        <v>0</v>
      </c>
      <c r="R207" s="27">
        <v>0</v>
      </c>
      <c r="S207" s="28"/>
      <c r="T207" s="30"/>
      <c r="U207" s="30"/>
      <c r="V207" s="30"/>
      <c r="W207" s="31"/>
      <c r="X207" s="25"/>
      <c r="Y207" s="102"/>
      <c r="Z207" s="102"/>
    </row>
    <row r="208" spans="1:26" ht="14" outlineLevel="1" x14ac:dyDescent="0.3">
      <c r="A208" s="198"/>
      <c r="B208" s="200"/>
      <c r="C208" s="18" t="s">
        <v>128</v>
      </c>
      <c r="D208" s="21" t="s">
        <v>127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8"/>
      <c r="T208" s="30"/>
      <c r="U208" s="30"/>
      <c r="V208" s="30"/>
      <c r="W208" s="31"/>
      <c r="X208" s="25"/>
      <c r="Y208" s="102"/>
      <c r="Z208" s="102"/>
    </row>
    <row r="209" spans="1:46" ht="14" outlineLevel="1" x14ac:dyDescent="0.3">
      <c r="A209" s="198"/>
      <c r="B209" s="200"/>
      <c r="C209" s="18" t="s">
        <v>99</v>
      </c>
      <c r="D209" s="21" t="s">
        <v>127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8"/>
      <c r="T209" s="30"/>
      <c r="U209" s="30"/>
      <c r="V209" s="30"/>
      <c r="W209" s="31"/>
      <c r="X209" s="25"/>
      <c r="Y209" s="102"/>
      <c r="Z209" s="102"/>
    </row>
    <row r="210" spans="1:46" ht="14" outlineLevel="1" x14ac:dyDescent="0.3">
      <c r="A210" s="198"/>
      <c r="B210" s="200"/>
      <c r="C210" s="18" t="s">
        <v>100</v>
      </c>
      <c r="D210" s="21" t="s">
        <v>127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8"/>
      <c r="T210" s="30"/>
      <c r="U210" s="30"/>
      <c r="V210" s="30"/>
      <c r="W210" s="31"/>
      <c r="X210" s="25"/>
      <c r="Y210" s="102"/>
      <c r="Z210" s="10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4" outlineLevel="1" x14ac:dyDescent="0.3">
      <c r="A211" s="198"/>
      <c r="B211" s="200"/>
      <c r="C211" s="18" t="s">
        <v>138</v>
      </c>
      <c r="D211" s="21" t="s">
        <v>127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8"/>
      <c r="T211" s="30"/>
      <c r="U211" s="30"/>
      <c r="V211" s="30"/>
      <c r="W211" s="31"/>
      <c r="X211" s="25"/>
      <c r="Y211" s="102"/>
      <c r="Z211" s="102"/>
    </row>
    <row r="212" spans="1:46" ht="14" outlineLevel="1" x14ac:dyDescent="0.3">
      <c r="A212" s="198"/>
      <c r="B212" s="200"/>
      <c r="C212" s="18" t="s">
        <v>113</v>
      </c>
      <c r="D212" s="21" t="s">
        <v>127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8"/>
      <c r="T212" s="30"/>
      <c r="U212" s="30"/>
      <c r="V212" s="30"/>
      <c r="W212" s="31"/>
      <c r="X212" s="25"/>
      <c r="Y212" s="102"/>
      <c r="Z212" s="102"/>
    </row>
    <row r="213" spans="1:46" s="2" customFormat="1" ht="14" outlineLevel="1" x14ac:dyDescent="0.3">
      <c r="A213" s="198"/>
      <c r="B213" s="200"/>
      <c r="C213" s="59" t="s">
        <v>139</v>
      </c>
      <c r="D213" s="106" t="s">
        <v>127</v>
      </c>
      <c r="E213" s="120">
        <f>SUM(E203:E212)</f>
        <v>0</v>
      </c>
      <c r="F213" s="120">
        <f t="shared" ref="F213:Q213" si="37">SUM(F203:F212)</f>
        <v>0</v>
      </c>
      <c r="G213" s="120">
        <f t="shared" si="37"/>
        <v>111625.44755797101</v>
      </c>
      <c r="H213" s="120">
        <f t="shared" si="37"/>
        <v>111625.44755797101</v>
      </c>
      <c r="I213" s="120">
        <f t="shared" si="37"/>
        <v>0</v>
      </c>
      <c r="J213" s="120">
        <f t="shared" si="37"/>
        <v>0</v>
      </c>
      <c r="K213" s="120">
        <f t="shared" si="37"/>
        <v>0</v>
      </c>
      <c r="L213" s="120">
        <f t="shared" si="37"/>
        <v>0</v>
      </c>
      <c r="M213" s="120">
        <f t="shared" si="37"/>
        <v>61509.881060860076</v>
      </c>
      <c r="N213" s="120">
        <f t="shared" si="37"/>
        <v>61509.881060860076</v>
      </c>
      <c r="O213" s="120">
        <f t="shared" si="37"/>
        <v>0</v>
      </c>
      <c r="P213" s="120">
        <f t="shared" si="37"/>
        <v>0</v>
      </c>
      <c r="Q213" s="120">
        <f t="shared" si="37"/>
        <v>0</v>
      </c>
      <c r="R213" s="120"/>
      <c r="S213" s="120"/>
      <c r="T213" s="120"/>
      <c r="U213" s="120"/>
      <c r="V213" s="120"/>
      <c r="W213" s="121"/>
      <c r="X213" s="25"/>
      <c r="Y213" s="95"/>
      <c r="Z213" s="95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outlineLevel="1" x14ac:dyDescent="0.35">
      <c r="A214" s="198"/>
      <c r="C214" s="119"/>
      <c r="D214" s="125"/>
      <c r="E214" s="22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6"/>
      <c r="T214" s="117"/>
      <c r="U214" s="117"/>
      <c r="V214" s="117"/>
      <c r="W214" s="118"/>
      <c r="X214" s="126"/>
      <c r="Y214" s="127"/>
      <c r="Z214" s="127"/>
    </row>
    <row r="215" spans="1:46" ht="15.5" customHeight="1" outlineLevel="1" x14ac:dyDescent="0.3">
      <c r="A215" s="198"/>
      <c r="B215" s="203" t="s">
        <v>140</v>
      </c>
      <c r="C215" s="59" t="s">
        <v>141</v>
      </c>
      <c r="D215" s="21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3"/>
      <c r="T215" s="18"/>
      <c r="U215" s="18"/>
      <c r="V215" s="18"/>
      <c r="W215" s="24"/>
      <c r="X215" s="126"/>
      <c r="Y215" s="127"/>
      <c r="Z215" s="127"/>
    </row>
    <row r="216" spans="1:46" ht="15.5" customHeight="1" outlineLevel="1" x14ac:dyDescent="0.3">
      <c r="A216" s="198"/>
      <c r="B216" s="203"/>
      <c r="C216" s="161" t="s">
        <v>173</v>
      </c>
      <c r="D216" s="159" t="s">
        <v>17</v>
      </c>
      <c r="E216" s="169"/>
      <c r="F216" s="22"/>
      <c r="G216" s="22"/>
      <c r="H216" s="22"/>
      <c r="I216" s="22"/>
      <c r="J216" s="22"/>
      <c r="K216" s="22"/>
      <c r="L216" s="22"/>
      <c r="M216" s="149"/>
      <c r="N216" s="22"/>
      <c r="O216" s="153"/>
      <c r="P216" s="22"/>
      <c r="Q216" s="22"/>
      <c r="R216" s="22"/>
      <c r="S216" s="23"/>
      <c r="T216" s="128"/>
      <c r="U216" s="128"/>
      <c r="V216" s="128"/>
      <c r="W216" s="129"/>
      <c r="X216" s="66">
        <f t="shared" ref="X216:X229" si="38">SUM(E216:P216,S216:W216)</f>
        <v>0</v>
      </c>
      <c r="Y216" s="127"/>
      <c r="Z216" s="127"/>
    </row>
    <row r="217" spans="1:46" ht="15.5" customHeight="1" outlineLevel="1" x14ac:dyDescent="0.3">
      <c r="A217" s="198"/>
      <c r="B217" s="203"/>
      <c r="C217" s="161" t="s">
        <v>174</v>
      </c>
      <c r="D217" s="159" t="s">
        <v>17</v>
      </c>
      <c r="E217" s="169"/>
      <c r="F217" s="22"/>
      <c r="G217" s="22"/>
      <c r="H217" s="22"/>
      <c r="I217" s="22"/>
      <c r="J217" s="22"/>
      <c r="K217" s="22"/>
      <c r="L217" s="22"/>
      <c r="M217" s="149"/>
      <c r="N217" s="22"/>
      <c r="O217" s="22"/>
      <c r="P217" s="22"/>
      <c r="Q217" s="22"/>
      <c r="R217" s="22"/>
      <c r="S217" s="23"/>
      <c r="T217" s="18"/>
      <c r="U217" s="18"/>
      <c r="V217" s="18"/>
      <c r="W217" s="24"/>
      <c r="X217" s="66">
        <f t="shared" si="38"/>
        <v>0</v>
      </c>
      <c r="Y217" s="127"/>
      <c r="Z217" s="127"/>
    </row>
    <row r="218" spans="1:46" ht="15.5" customHeight="1" outlineLevel="1" x14ac:dyDescent="0.3">
      <c r="A218" s="198"/>
      <c r="B218" s="203"/>
      <c r="C218" s="161" t="s">
        <v>142</v>
      </c>
      <c r="D218" s="159" t="s">
        <v>17</v>
      </c>
      <c r="E218" s="169"/>
      <c r="F218" s="22"/>
      <c r="G218" s="22"/>
      <c r="H218" s="22"/>
      <c r="I218" s="22"/>
      <c r="J218" s="22"/>
      <c r="K218" s="22"/>
      <c r="L218" s="22"/>
      <c r="M218" s="149"/>
      <c r="N218" s="22"/>
      <c r="O218" s="22"/>
      <c r="P218" s="22"/>
      <c r="Q218" s="22"/>
      <c r="R218" s="22"/>
      <c r="S218" s="23"/>
      <c r="T218" s="18"/>
      <c r="U218" s="18"/>
      <c r="V218" s="18"/>
      <c r="W218" s="24"/>
      <c r="X218" s="66">
        <f t="shared" si="38"/>
        <v>0</v>
      </c>
      <c r="Y218" s="127"/>
      <c r="Z218" s="127"/>
    </row>
    <row r="219" spans="1:46" ht="15.5" customHeight="1" outlineLevel="1" x14ac:dyDescent="0.3">
      <c r="A219" s="198"/>
      <c r="B219" s="203"/>
      <c r="C219" s="161" t="s">
        <v>143</v>
      </c>
      <c r="D219" s="159" t="s">
        <v>17</v>
      </c>
      <c r="E219" s="169"/>
      <c r="F219" s="22"/>
      <c r="G219" s="22"/>
      <c r="H219" s="22"/>
      <c r="I219" s="22"/>
      <c r="J219" s="22"/>
      <c r="K219" s="22"/>
      <c r="L219" s="22"/>
      <c r="M219" s="149"/>
      <c r="N219" s="22"/>
      <c r="O219" s="22"/>
      <c r="P219" s="22"/>
      <c r="Q219" s="22"/>
      <c r="R219" s="22"/>
      <c r="S219" s="23"/>
      <c r="T219" s="18"/>
      <c r="U219" s="18"/>
      <c r="V219" s="18"/>
      <c r="W219" s="24"/>
      <c r="X219" s="66">
        <f t="shared" si="38"/>
        <v>0</v>
      </c>
      <c r="Y219" s="127"/>
      <c r="Z219" s="127"/>
    </row>
    <row r="220" spans="1:46" ht="15.5" customHeight="1" outlineLevel="1" x14ac:dyDescent="0.3">
      <c r="A220" s="198"/>
      <c r="B220" s="203"/>
      <c r="C220" s="161" t="s">
        <v>144</v>
      </c>
      <c r="D220" s="159" t="s">
        <v>17</v>
      </c>
      <c r="E220" s="169"/>
      <c r="F220" s="22"/>
      <c r="G220" s="22"/>
      <c r="H220" s="22"/>
      <c r="I220" s="22"/>
      <c r="J220" s="22"/>
      <c r="K220" s="22"/>
      <c r="L220" s="22"/>
      <c r="M220" s="149"/>
      <c r="N220" s="22"/>
      <c r="O220" s="22"/>
      <c r="P220" s="22"/>
      <c r="Q220" s="22"/>
      <c r="R220" s="22"/>
      <c r="S220" s="23"/>
      <c r="T220" s="18"/>
      <c r="U220" s="18"/>
      <c r="V220" s="18"/>
      <c r="W220" s="24"/>
      <c r="X220" s="66">
        <f t="shared" si="38"/>
        <v>0</v>
      </c>
      <c r="Y220" s="127"/>
      <c r="Z220" s="127"/>
    </row>
    <row r="221" spans="1:46" ht="15.5" customHeight="1" outlineLevel="1" x14ac:dyDescent="0.3">
      <c r="A221" s="198"/>
      <c r="B221" s="203"/>
      <c r="C221" s="161" t="s">
        <v>145</v>
      </c>
      <c r="D221" s="159" t="s">
        <v>17</v>
      </c>
      <c r="E221" s="169"/>
      <c r="F221" s="22"/>
      <c r="G221" s="22"/>
      <c r="H221" s="22"/>
      <c r="I221" s="22"/>
      <c r="J221" s="22"/>
      <c r="K221" s="22"/>
      <c r="L221" s="22"/>
      <c r="M221" s="149"/>
      <c r="N221" s="22"/>
      <c r="O221" s="22"/>
      <c r="P221" s="22"/>
      <c r="Q221" s="22"/>
      <c r="R221" s="22"/>
      <c r="S221" s="23"/>
      <c r="T221" s="18"/>
      <c r="U221" s="18"/>
      <c r="V221" s="18"/>
      <c r="W221" s="24"/>
      <c r="X221" s="66">
        <f t="shared" si="38"/>
        <v>0</v>
      </c>
      <c r="Y221" s="127"/>
      <c r="Z221" s="127"/>
    </row>
    <row r="222" spans="1:46" ht="15.5" customHeight="1" outlineLevel="1" x14ac:dyDescent="0.3">
      <c r="A222" s="198"/>
      <c r="B222" s="203"/>
      <c r="C222" s="161" t="s">
        <v>146</v>
      </c>
      <c r="D222" s="159" t="s">
        <v>17</v>
      </c>
      <c r="E222" s="169"/>
      <c r="F222" s="22"/>
      <c r="G222" s="22"/>
      <c r="H222" s="22"/>
      <c r="I222" s="22"/>
      <c r="J222" s="22"/>
      <c r="K222" s="22"/>
      <c r="L222" s="22"/>
      <c r="M222" s="149"/>
      <c r="N222" s="22"/>
      <c r="O222" s="22"/>
      <c r="P222" s="22"/>
      <c r="Q222" s="22"/>
      <c r="R222" s="22"/>
      <c r="S222" s="23"/>
      <c r="T222" s="18"/>
      <c r="U222" s="18"/>
      <c r="V222" s="18"/>
      <c r="W222" s="24"/>
      <c r="X222" s="66">
        <f t="shared" si="38"/>
        <v>0</v>
      </c>
      <c r="Y222" s="127"/>
      <c r="Z222" s="127"/>
    </row>
    <row r="223" spans="1:46" ht="15.5" customHeight="1" outlineLevel="1" x14ac:dyDescent="0.3">
      <c r="A223" s="198"/>
      <c r="B223" s="203"/>
      <c r="C223" s="161" t="s">
        <v>175</v>
      </c>
      <c r="D223" s="159" t="s">
        <v>17</v>
      </c>
      <c r="E223" s="169"/>
      <c r="F223" s="22"/>
      <c r="G223" s="22"/>
      <c r="H223" s="22"/>
      <c r="I223" s="22"/>
      <c r="J223" s="22"/>
      <c r="K223" s="22"/>
      <c r="L223" s="22"/>
      <c r="M223" s="149"/>
      <c r="N223" s="22"/>
      <c r="O223" s="22"/>
      <c r="P223" s="22"/>
      <c r="Q223" s="22"/>
      <c r="R223" s="22"/>
      <c r="S223" s="23"/>
      <c r="T223" s="18"/>
      <c r="U223" s="18"/>
      <c r="V223" s="18"/>
      <c r="W223" s="24"/>
      <c r="X223" s="66">
        <f t="shared" si="38"/>
        <v>0</v>
      </c>
      <c r="Y223" s="127"/>
      <c r="Z223" s="127"/>
    </row>
    <row r="224" spans="1:46" ht="15.5" customHeight="1" outlineLevel="1" x14ac:dyDescent="0.3">
      <c r="A224" s="198"/>
      <c r="B224" s="203"/>
      <c r="C224" s="161" t="s">
        <v>176</v>
      </c>
      <c r="D224" s="159" t="s">
        <v>17</v>
      </c>
      <c r="E224" s="169"/>
      <c r="F224" s="22"/>
      <c r="G224" s="22"/>
      <c r="H224" s="22"/>
      <c r="I224" s="22"/>
      <c r="J224" s="22"/>
      <c r="K224" s="22"/>
      <c r="L224" s="22"/>
      <c r="M224" s="149"/>
      <c r="N224" s="22"/>
      <c r="O224" s="22"/>
      <c r="P224" s="22"/>
      <c r="Q224" s="22"/>
      <c r="R224" s="22"/>
      <c r="S224" s="23"/>
      <c r="T224" s="18"/>
      <c r="U224" s="18"/>
      <c r="V224" s="18"/>
      <c r="W224" s="24"/>
      <c r="X224" s="66">
        <f t="shared" si="38"/>
        <v>0</v>
      </c>
      <c r="Y224" s="127"/>
      <c r="Z224" s="127"/>
    </row>
    <row r="225" spans="1:26" ht="15.5" customHeight="1" outlineLevel="1" x14ac:dyDescent="0.3">
      <c r="A225" s="198"/>
      <c r="B225" s="203"/>
      <c r="C225" s="161" t="s">
        <v>147</v>
      </c>
      <c r="D225" s="159" t="s">
        <v>17</v>
      </c>
      <c r="E225" s="169"/>
      <c r="F225" s="22"/>
      <c r="G225" s="22"/>
      <c r="H225" s="22"/>
      <c r="I225" s="22"/>
      <c r="J225" s="22"/>
      <c r="K225" s="22"/>
      <c r="L225" s="22"/>
      <c r="M225" s="149"/>
      <c r="N225" s="22"/>
      <c r="O225" s="22"/>
      <c r="P225" s="22"/>
      <c r="Q225" s="22"/>
      <c r="R225" s="22"/>
      <c r="S225" s="23"/>
      <c r="T225" s="18"/>
      <c r="U225" s="18"/>
      <c r="V225" s="18"/>
      <c r="W225" s="24"/>
      <c r="X225" s="66">
        <f t="shared" si="38"/>
        <v>0</v>
      </c>
      <c r="Y225" s="127"/>
      <c r="Z225" s="127"/>
    </row>
    <row r="226" spans="1:26" ht="15.5" customHeight="1" outlineLevel="1" x14ac:dyDescent="0.3">
      <c r="A226" s="198"/>
      <c r="B226" s="203"/>
      <c r="C226" s="161" t="s">
        <v>148</v>
      </c>
      <c r="D226" s="159" t="s">
        <v>17</v>
      </c>
      <c r="E226" s="169"/>
      <c r="F226" s="22"/>
      <c r="G226" s="22"/>
      <c r="H226" s="22"/>
      <c r="I226" s="22"/>
      <c r="J226" s="22"/>
      <c r="K226" s="22"/>
      <c r="L226" s="22"/>
      <c r="M226" s="149"/>
      <c r="N226" s="22"/>
      <c r="O226" s="22"/>
      <c r="P226" s="22"/>
      <c r="Q226" s="22"/>
      <c r="R226" s="22"/>
      <c r="S226" s="23"/>
      <c r="T226" s="18"/>
      <c r="U226" s="18"/>
      <c r="V226" s="18"/>
      <c r="W226" s="24"/>
      <c r="X226" s="66">
        <f t="shared" si="38"/>
        <v>0</v>
      </c>
      <c r="Y226" s="127"/>
      <c r="Z226" s="127"/>
    </row>
    <row r="227" spans="1:26" ht="15.5" customHeight="1" outlineLevel="1" x14ac:dyDescent="0.3">
      <c r="A227" s="198"/>
      <c r="B227" s="203"/>
      <c r="C227" s="161" t="s">
        <v>149</v>
      </c>
      <c r="D227" s="159" t="s">
        <v>17</v>
      </c>
      <c r="E227" s="169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3"/>
      <c r="T227" s="18"/>
      <c r="U227" s="18"/>
      <c r="V227" s="18"/>
      <c r="W227" s="24"/>
      <c r="X227" s="66">
        <f t="shared" si="38"/>
        <v>0</v>
      </c>
      <c r="Y227" s="127"/>
      <c r="Z227" s="127"/>
    </row>
    <row r="228" spans="1:26" ht="15.5" customHeight="1" outlineLevel="1" x14ac:dyDescent="0.3">
      <c r="A228" s="198"/>
      <c r="B228" s="203"/>
      <c r="C228" s="161" t="s">
        <v>177</v>
      </c>
      <c r="D228" s="159" t="s">
        <v>17</v>
      </c>
      <c r="E228" s="169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3"/>
      <c r="T228" s="18"/>
      <c r="U228" s="18"/>
      <c r="V228" s="18"/>
      <c r="W228" s="24"/>
      <c r="X228" s="66">
        <f t="shared" si="38"/>
        <v>0</v>
      </c>
      <c r="Y228" s="127"/>
      <c r="Z228" s="127"/>
    </row>
    <row r="229" spans="1:26" ht="15.5" customHeight="1" outlineLevel="1" x14ac:dyDescent="0.3">
      <c r="A229" s="198"/>
      <c r="B229" s="203"/>
      <c r="C229" s="170" t="s">
        <v>150</v>
      </c>
      <c r="D229" s="171" t="s">
        <v>17</v>
      </c>
      <c r="E229" s="172">
        <f t="shared" ref="E229:Q229" si="39">SUM(E216:E228)</f>
        <v>0</v>
      </c>
      <c r="F229" s="23">
        <f t="shared" si="39"/>
        <v>0</v>
      </c>
      <c r="G229" s="23">
        <f t="shared" si="39"/>
        <v>0</v>
      </c>
      <c r="H229" s="23">
        <f t="shared" si="39"/>
        <v>0</v>
      </c>
      <c r="I229" s="23">
        <f t="shared" si="39"/>
        <v>0</v>
      </c>
      <c r="J229" s="23">
        <f t="shared" si="39"/>
        <v>0</v>
      </c>
      <c r="K229" s="23">
        <f t="shared" si="39"/>
        <v>0</v>
      </c>
      <c r="L229" s="23">
        <f t="shared" si="39"/>
        <v>0</v>
      </c>
      <c r="M229" s="23">
        <f t="shared" si="39"/>
        <v>0</v>
      </c>
      <c r="N229" s="23">
        <f t="shared" si="39"/>
        <v>0</v>
      </c>
      <c r="O229" s="23">
        <f t="shared" si="39"/>
        <v>0</v>
      </c>
      <c r="P229" s="23">
        <f t="shared" si="39"/>
        <v>0</v>
      </c>
      <c r="Q229" s="23">
        <f t="shared" si="39"/>
        <v>0</v>
      </c>
      <c r="R229" s="23"/>
      <c r="S229" s="23"/>
      <c r="T229" s="23"/>
      <c r="U229" s="23"/>
      <c r="V229" s="23"/>
      <c r="W229" s="130"/>
      <c r="X229" s="66">
        <f t="shared" si="38"/>
        <v>0</v>
      </c>
      <c r="Y229" s="127"/>
      <c r="Z229" s="127"/>
    </row>
    <row r="230" spans="1:26" outlineLevel="1" x14ac:dyDescent="0.35">
      <c r="A230" s="198"/>
      <c r="C230" s="119"/>
      <c r="D230" s="125"/>
      <c r="E230" s="22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6"/>
      <c r="T230" s="117"/>
      <c r="U230" s="117"/>
      <c r="V230" s="117"/>
      <c r="W230" s="118"/>
      <c r="X230" s="126"/>
      <c r="Y230" s="127"/>
      <c r="Z230" s="127"/>
    </row>
    <row r="231" spans="1:26" ht="17.5" outlineLevel="1" x14ac:dyDescent="0.35">
      <c r="A231" s="198"/>
      <c r="C231" s="131" t="s">
        <v>151</v>
      </c>
      <c r="D231" s="125"/>
      <c r="E231" s="22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6"/>
      <c r="T231" s="117"/>
      <c r="U231" s="117"/>
      <c r="V231" s="117"/>
      <c r="W231" s="118"/>
      <c r="X231" s="126"/>
      <c r="Y231" s="127"/>
      <c r="Z231" s="127"/>
    </row>
    <row r="232" spans="1:26" ht="31.5" customHeight="1" outlineLevel="1" x14ac:dyDescent="0.35">
      <c r="A232" s="198"/>
      <c r="C232" s="132" t="s">
        <v>152</v>
      </c>
      <c r="D232" s="125" t="s">
        <v>153</v>
      </c>
      <c r="E232" s="133">
        <v>650</v>
      </c>
      <c r="F232" s="134">
        <f>$E232</f>
        <v>650</v>
      </c>
      <c r="G232" s="134">
        <f t="shared" ref="G232:P232" si="40">$E232</f>
        <v>650</v>
      </c>
      <c r="H232" s="134">
        <f t="shared" si="40"/>
        <v>650</v>
      </c>
      <c r="I232" s="134">
        <f t="shared" si="40"/>
        <v>650</v>
      </c>
      <c r="J232" s="134">
        <f t="shared" si="40"/>
        <v>650</v>
      </c>
      <c r="K232" s="134">
        <f t="shared" si="40"/>
        <v>650</v>
      </c>
      <c r="L232" s="134">
        <f t="shared" si="40"/>
        <v>650</v>
      </c>
      <c r="M232" s="134">
        <f t="shared" si="40"/>
        <v>650</v>
      </c>
      <c r="N232" s="134">
        <f t="shared" si="40"/>
        <v>650</v>
      </c>
      <c r="O232" s="134">
        <f>$E232</f>
        <v>650</v>
      </c>
      <c r="P232" s="134">
        <f t="shared" si="40"/>
        <v>650</v>
      </c>
      <c r="Q232" s="134"/>
      <c r="R232" s="134"/>
      <c r="S232" s="135"/>
      <c r="T232" s="136"/>
      <c r="U232" s="136"/>
      <c r="V232" s="136"/>
      <c r="W232" s="137"/>
      <c r="X232" s="126"/>
      <c r="Y232" s="127"/>
      <c r="Z232" s="127"/>
    </row>
    <row r="233" spans="1:26" ht="14" outlineLevel="1" x14ac:dyDescent="0.3">
      <c r="A233" s="198"/>
      <c r="B233" s="193" t="s">
        <v>154</v>
      </c>
      <c r="C233" s="59" t="s">
        <v>155</v>
      </c>
      <c r="D233" s="21"/>
      <c r="E233" s="22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6"/>
      <c r="T233" s="117"/>
      <c r="U233" s="117"/>
      <c r="V233" s="117"/>
      <c r="W233" s="118"/>
      <c r="X233" s="126"/>
      <c r="Y233" s="127"/>
      <c r="Z233" s="127"/>
    </row>
    <row r="234" spans="1:26" ht="14" outlineLevel="1" x14ac:dyDescent="0.3">
      <c r="A234" s="198"/>
      <c r="B234" s="193"/>
      <c r="C234" s="18" t="s">
        <v>58</v>
      </c>
      <c r="D234" s="21" t="s">
        <v>59</v>
      </c>
      <c r="E234" s="138">
        <f>IF(E42="",0,MAX(E34-E$232,E42))</f>
        <v>3458.6157453583101</v>
      </c>
      <c r="F234" s="138">
        <f t="shared" ref="F234:Q234" si="41">IF(F42="",0,MAX(F34-F$232,F42))</f>
        <v>3520.7424654313136</v>
      </c>
      <c r="G234" s="138">
        <f t="shared" si="41"/>
        <v>3350.6594371230567</v>
      </c>
      <c r="H234" s="138">
        <f t="shared" si="41"/>
        <v>3394.1746755714498</v>
      </c>
      <c r="I234" s="138">
        <f t="shared" si="41"/>
        <v>3136.8803183389336</v>
      </c>
      <c r="J234" s="138">
        <f t="shared" si="41"/>
        <v>3204.2202996163523</v>
      </c>
      <c r="K234" s="138">
        <f t="shared" si="41"/>
        <v>3401</v>
      </c>
      <c r="L234" s="138">
        <f t="shared" si="41"/>
        <v>3486</v>
      </c>
      <c r="M234" s="138">
        <f t="shared" si="41"/>
        <v>3297</v>
      </c>
      <c r="N234" s="138">
        <f t="shared" si="41"/>
        <v>3297</v>
      </c>
      <c r="O234" s="138">
        <f t="shared" si="41"/>
        <v>3257</v>
      </c>
      <c r="P234" s="138">
        <f t="shared" si="41"/>
        <v>3271</v>
      </c>
      <c r="Q234" s="138">
        <f t="shared" si="41"/>
        <v>0</v>
      </c>
      <c r="R234" s="138">
        <f>IF(R42="",0,MAX(R34-R$232,R42))</f>
        <v>0</v>
      </c>
      <c r="S234" s="120"/>
      <c r="T234" s="138"/>
      <c r="U234" s="138"/>
      <c r="V234" s="138"/>
      <c r="W234" s="139"/>
      <c r="X234" s="126"/>
      <c r="Y234" s="127"/>
      <c r="Z234" s="127"/>
    </row>
    <row r="235" spans="1:26" ht="14" outlineLevel="1" x14ac:dyDescent="0.3">
      <c r="A235" s="198"/>
      <c r="B235" s="193"/>
      <c r="C235" s="18" t="s">
        <v>60</v>
      </c>
      <c r="D235" s="21" t="s">
        <v>59</v>
      </c>
      <c r="E235" s="138">
        <f t="shared" ref="E235:Q235" si="42">E43</f>
        <v>4788.0941454081631</v>
      </c>
      <c r="F235" s="138">
        <f t="shared" si="42"/>
        <v>4783.5388681914137</v>
      </c>
      <c r="G235" s="138">
        <f t="shared" si="42"/>
        <v>4767.3412439242729</v>
      </c>
      <c r="H235" s="138">
        <f t="shared" si="42"/>
        <v>4764.5032358289409</v>
      </c>
      <c r="I235" s="138">
        <f t="shared" si="42"/>
        <v>0</v>
      </c>
      <c r="J235" s="138">
        <f t="shared" si="42"/>
        <v>4712.6006116095068</v>
      </c>
      <c r="K235" s="138">
        <f t="shared" si="42"/>
        <v>4844</v>
      </c>
      <c r="L235" s="138">
        <f t="shared" si="42"/>
        <v>0</v>
      </c>
      <c r="M235" s="138">
        <f t="shared" si="42"/>
        <v>0</v>
      </c>
      <c r="N235" s="138">
        <f t="shared" si="42"/>
        <v>0</v>
      </c>
      <c r="O235" s="138">
        <f t="shared" si="42"/>
        <v>4716</v>
      </c>
      <c r="P235" s="138">
        <f t="shared" si="42"/>
        <v>4728</v>
      </c>
      <c r="Q235" s="138">
        <f t="shared" si="42"/>
        <v>0</v>
      </c>
      <c r="R235" s="138">
        <f>R43</f>
        <v>0</v>
      </c>
      <c r="S235" s="120"/>
      <c r="T235" s="138"/>
      <c r="U235" s="138"/>
      <c r="V235" s="138"/>
      <c r="W235" s="139"/>
      <c r="X235" s="126"/>
      <c r="Y235" s="127"/>
      <c r="Z235" s="127"/>
    </row>
    <row r="236" spans="1:26" ht="14" outlineLevel="1" x14ac:dyDescent="0.3">
      <c r="A236" s="198"/>
      <c r="B236" s="193"/>
      <c r="C236" s="18" t="s">
        <v>61</v>
      </c>
      <c r="D236" s="21" t="s">
        <v>59</v>
      </c>
      <c r="E236" s="138">
        <f>IF(E44="",0,MAX(E36-300,E44))</f>
        <v>4089.0228502097971</v>
      </c>
      <c r="F236" s="138">
        <f t="shared" ref="F236:R236" si="43">IF(F44="",0,MAX(F36-300,F44))</f>
        <v>4106.2253913911863</v>
      </c>
      <c r="G236" s="138">
        <f t="shared" si="43"/>
        <v>4181</v>
      </c>
      <c r="H236" s="138">
        <f t="shared" si="43"/>
        <v>4109.9398269811099</v>
      </c>
      <c r="I236" s="138">
        <f t="shared" si="43"/>
        <v>3778.15</v>
      </c>
      <c r="J236" s="138">
        <f t="shared" si="43"/>
        <v>3827.2621724685591</v>
      </c>
      <c r="K236" s="138">
        <f t="shared" si="43"/>
        <v>0</v>
      </c>
      <c r="L236" s="138">
        <f t="shared" si="43"/>
        <v>0</v>
      </c>
      <c r="M236" s="138">
        <f t="shared" si="43"/>
        <v>0</v>
      </c>
      <c r="N236" s="138">
        <f t="shared" si="43"/>
        <v>0</v>
      </c>
      <c r="O236" s="138">
        <f t="shared" si="43"/>
        <v>3899</v>
      </c>
      <c r="P236" s="138">
        <f t="shared" si="43"/>
        <v>3950</v>
      </c>
      <c r="Q236" s="138">
        <f t="shared" si="43"/>
        <v>0</v>
      </c>
      <c r="R236" s="138">
        <f t="shared" si="43"/>
        <v>0</v>
      </c>
      <c r="S236" s="120"/>
      <c r="T236" s="138"/>
      <c r="U236" s="138"/>
      <c r="V236" s="138"/>
      <c r="W236" s="139"/>
      <c r="X236" s="126"/>
      <c r="Y236" s="127"/>
      <c r="Z236" s="127"/>
    </row>
    <row r="237" spans="1:26" ht="14" outlineLevel="1" x14ac:dyDescent="0.3">
      <c r="A237" s="198"/>
      <c r="B237" s="193"/>
      <c r="C237" s="18" t="s">
        <v>62</v>
      </c>
      <c r="D237" s="21" t="s">
        <v>59</v>
      </c>
      <c r="E237" s="138">
        <f t="shared" ref="E237:Q240" si="44">E37</f>
        <v>10776</v>
      </c>
      <c r="F237" s="138">
        <f t="shared" si="44"/>
        <v>10776</v>
      </c>
      <c r="G237" s="138">
        <f t="shared" si="44"/>
        <v>10335.994588704494</v>
      </c>
      <c r="H237" s="138">
        <f t="shared" si="44"/>
        <v>10321.345402448555</v>
      </c>
      <c r="I237" s="138">
        <f t="shared" si="44"/>
        <v>10082.829645174677</v>
      </c>
      <c r="J237" s="138">
        <f t="shared" si="44"/>
        <v>10162.284157745971</v>
      </c>
      <c r="K237" s="138">
        <f t="shared" si="44"/>
        <v>10756</v>
      </c>
      <c r="L237" s="138">
        <f t="shared" si="44"/>
        <v>10215</v>
      </c>
      <c r="M237" s="138">
        <f t="shared" si="44"/>
        <v>10094</v>
      </c>
      <c r="N237" s="138">
        <f t="shared" si="44"/>
        <v>10094</v>
      </c>
      <c r="O237" s="138">
        <f t="shared" si="44"/>
        <v>10369</v>
      </c>
      <c r="P237" s="138">
        <f t="shared" si="44"/>
        <v>10318</v>
      </c>
      <c r="Q237" s="138">
        <f t="shared" si="44"/>
        <v>0</v>
      </c>
      <c r="R237" s="138">
        <f>R37</f>
        <v>0</v>
      </c>
      <c r="S237" s="120"/>
      <c r="T237" s="138"/>
      <c r="U237" s="138"/>
      <c r="V237" s="138"/>
      <c r="W237" s="139"/>
      <c r="X237" s="126"/>
      <c r="Y237" s="127"/>
      <c r="Z237" s="127"/>
    </row>
    <row r="238" spans="1:26" ht="14" outlineLevel="1" x14ac:dyDescent="0.3">
      <c r="A238" s="198"/>
      <c r="B238" s="193"/>
      <c r="C238" s="18" t="s">
        <v>63</v>
      </c>
      <c r="D238" s="21" t="s">
        <v>59</v>
      </c>
      <c r="E238" s="138">
        <f t="shared" si="44"/>
        <v>11542.666666666666</v>
      </c>
      <c r="F238" s="138">
        <f t="shared" si="44"/>
        <v>11542.666666666666</v>
      </c>
      <c r="G238" s="138">
        <f t="shared" si="44"/>
        <v>10951.841738553418</v>
      </c>
      <c r="H238" s="138">
        <f t="shared" si="44"/>
        <v>10903.149950347568</v>
      </c>
      <c r="I238" s="138">
        <f t="shared" si="44"/>
        <v>10643.766317940044</v>
      </c>
      <c r="J238" s="138">
        <f t="shared" si="44"/>
        <v>10577.863842535851</v>
      </c>
      <c r="K238" s="138">
        <f t="shared" si="44"/>
        <v>10976</v>
      </c>
      <c r="L238" s="138">
        <f t="shared" si="44"/>
        <v>10655</v>
      </c>
      <c r="M238" s="138">
        <f t="shared" si="44"/>
        <v>10687</v>
      </c>
      <c r="N238" s="138">
        <f t="shared" si="44"/>
        <v>10687</v>
      </c>
      <c r="O238" s="138">
        <f t="shared" si="44"/>
        <v>10667</v>
      </c>
      <c r="P238" s="138">
        <f t="shared" si="44"/>
        <v>10707</v>
      </c>
      <c r="Q238" s="138">
        <f t="shared" si="44"/>
        <v>0</v>
      </c>
      <c r="R238" s="138">
        <f>R38</f>
        <v>0</v>
      </c>
      <c r="S238" s="120"/>
      <c r="T238" s="138"/>
      <c r="U238" s="138"/>
      <c r="V238" s="138"/>
      <c r="W238" s="139"/>
      <c r="X238" s="126"/>
      <c r="Y238" s="127"/>
      <c r="Z238" s="127"/>
    </row>
    <row r="239" spans="1:26" ht="14" outlineLevel="1" x14ac:dyDescent="0.3">
      <c r="A239" s="198"/>
      <c r="B239" s="193"/>
      <c r="C239" s="18" t="s">
        <v>64</v>
      </c>
      <c r="D239" s="21" t="s">
        <v>59</v>
      </c>
      <c r="E239" s="138">
        <f t="shared" si="44"/>
        <v>0</v>
      </c>
      <c r="F239" s="138">
        <f t="shared" si="44"/>
        <v>0</v>
      </c>
      <c r="G239" s="138">
        <f t="shared" si="44"/>
        <v>0</v>
      </c>
      <c r="H239" s="138">
        <f t="shared" si="44"/>
        <v>0</v>
      </c>
      <c r="I239" s="138">
        <f t="shared" si="44"/>
        <v>0</v>
      </c>
      <c r="J239" s="138">
        <f t="shared" si="44"/>
        <v>0</v>
      </c>
      <c r="K239" s="138">
        <f t="shared" si="44"/>
        <v>0</v>
      </c>
      <c r="L239" s="138">
        <f t="shared" si="44"/>
        <v>0</v>
      </c>
      <c r="M239" s="138">
        <f t="shared" si="44"/>
        <v>0</v>
      </c>
      <c r="N239" s="138">
        <f t="shared" si="44"/>
        <v>0</v>
      </c>
      <c r="O239" s="138">
        <f t="shared" si="44"/>
        <v>0</v>
      </c>
      <c r="P239" s="138">
        <f t="shared" si="44"/>
        <v>0</v>
      </c>
      <c r="Q239" s="138">
        <f t="shared" si="44"/>
        <v>0</v>
      </c>
      <c r="R239" s="138">
        <f>R39</f>
        <v>0</v>
      </c>
      <c r="S239" s="120"/>
      <c r="T239" s="138"/>
      <c r="U239" s="138"/>
      <c r="V239" s="138"/>
      <c r="W239" s="139"/>
      <c r="X239" s="126"/>
      <c r="Y239" s="127"/>
      <c r="Z239" s="127"/>
    </row>
    <row r="240" spans="1:26" ht="14" outlineLevel="1" x14ac:dyDescent="0.3">
      <c r="A240" s="198"/>
      <c r="B240" s="193"/>
      <c r="C240" s="18" t="s">
        <v>65</v>
      </c>
      <c r="D240" s="21" t="s">
        <v>59</v>
      </c>
      <c r="E240" s="138">
        <f t="shared" si="44"/>
        <v>0</v>
      </c>
      <c r="F240" s="138">
        <f t="shared" si="44"/>
        <v>0</v>
      </c>
      <c r="G240" s="138">
        <f t="shared" si="44"/>
        <v>0</v>
      </c>
      <c r="H240" s="138">
        <f t="shared" si="44"/>
        <v>0</v>
      </c>
      <c r="I240" s="138">
        <f t="shared" si="44"/>
        <v>0</v>
      </c>
      <c r="J240" s="138">
        <f t="shared" si="44"/>
        <v>0</v>
      </c>
      <c r="K240" s="138">
        <f t="shared" si="44"/>
        <v>0</v>
      </c>
      <c r="L240" s="138">
        <f t="shared" si="44"/>
        <v>0</v>
      </c>
      <c r="M240" s="138">
        <f t="shared" si="44"/>
        <v>0</v>
      </c>
      <c r="N240" s="138">
        <f t="shared" si="44"/>
        <v>0</v>
      </c>
      <c r="O240" s="138">
        <f t="shared" si="44"/>
        <v>0</v>
      </c>
      <c r="P240" s="138">
        <f t="shared" si="44"/>
        <v>0</v>
      </c>
      <c r="Q240" s="138">
        <f t="shared" si="44"/>
        <v>0</v>
      </c>
      <c r="R240" s="138">
        <f>R40</f>
        <v>0</v>
      </c>
      <c r="S240" s="120"/>
      <c r="T240" s="138"/>
      <c r="U240" s="138"/>
      <c r="V240" s="138"/>
      <c r="W240" s="139"/>
      <c r="X240" s="126"/>
      <c r="Y240" s="127"/>
      <c r="Z240" s="127"/>
    </row>
    <row r="241" spans="1:26" outlineLevel="1" x14ac:dyDescent="0.35">
      <c r="A241" s="198"/>
      <c r="C241" s="157"/>
      <c r="D241" s="125"/>
      <c r="E241" s="22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6"/>
      <c r="T241" s="117"/>
      <c r="U241" s="117"/>
      <c r="V241" s="117"/>
      <c r="W241" s="118"/>
      <c r="X241" s="126"/>
      <c r="Y241" s="127"/>
      <c r="Z241" s="127"/>
    </row>
    <row r="242" spans="1:26" ht="15.5" customHeight="1" outlineLevel="1" x14ac:dyDescent="0.3">
      <c r="A242" s="198"/>
      <c r="B242" s="193" t="s">
        <v>156</v>
      </c>
      <c r="C242" s="59" t="s">
        <v>171</v>
      </c>
      <c r="D242" s="21"/>
      <c r="E242" s="22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6"/>
      <c r="T242" s="117"/>
      <c r="U242" s="117"/>
      <c r="V242" s="117"/>
      <c r="W242" s="118"/>
      <c r="X242" s="126"/>
      <c r="Y242" s="127"/>
      <c r="Z242" s="127"/>
    </row>
    <row r="243" spans="1:26" ht="15.5" customHeight="1" outlineLevel="1" x14ac:dyDescent="0.3">
      <c r="A243" s="198"/>
      <c r="B243" s="193"/>
      <c r="C243" s="18" t="s">
        <v>178</v>
      </c>
      <c r="D243" s="21" t="s">
        <v>59</v>
      </c>
      <c r="E243" s="138">
        <f t="shared" ref="E243:K243" si="45">IFERROR(MAX((SUMPRODUCT(E234:E236,E52:E54)/SUM(E52:E54)-MIN(120,(SUMPRODUCT(E42:E44,E52:E54)/SUM(E52:E54)-E50))),E50),0)</f>
        <v>3510.2653063002049</v>
      </c>
      <c r="F243" s="138">
        <f t="shared" si="45"/>
        <v>3657.054023345886</v>
      </c>
      <c r="G243" s="138">
        <f t="shared" si="45"/>
        <v>3365.5895922216487</v>
      </c>
      <c r="H243" s="138">
        <f t="shared" si="45"/>
        <v>3529.9389149982571</v>
      </c>
      <c r="I243" s="138">
        <f>IFERROR(MAX((SUMPRODUCT(I234:I236,I52:I54)/SUM(I52:I54)-MIN(120,(SUMPRODUCT(I42:I44,I52:I54)/SUM(I52:I54)-I50))),I50),0)</f>
        <v>3369.8601374852801</v>
      </c>
      <c r="J243" s="138">
        <f t="shared" si="45"/>
        <v>3732.8667183606517</v>
      </c>
      <c r="K243" s="138">
        <f t="shared" si="45"/>
        <v>3415.7132764649518</v>
      </c>
      <c r="L243" s="138">
        <f>IFERROR(MAX((SUMPRODUCT(L234:L236,L52:L54)/SUM(L52:L54)-MIN(120,(SUMPRODUCT(L42:L44,L52:L54)/SUM(L52:L54)-L50))),L50),0)</f>
        <v>3407.9969999999998</v>
      </c>
      <c r="M243" s="138">
        <f t="shared" ref="M243:R243" si="46">IFERROR(MAX((SUMPRODUCT(M234:M236,M52:M54)/SUM(M52:M54)-MIN(120,(SUMPRODUCT(M42:M44,M52:M54)/SUM(M52:M54)-M50))),M50),0)</f>
        <v>3264.9</v>
      </c>
      <c r="N243" s="138">
        <f t="shared" si="46"/>
        <v>3242.91</v>
      </c>
      <c r="O243" s="138">
        <f t="shared" si="46"/>
        <v>3309.976856826253</v>
      </c>
      <c r="P243" s="138">
        <f t="shared" si="46"/>
        <v>3570.832235275454</v>
      </c>
      <c r="Q243" s="138">
        <f t="shared" si="46"/>
        <v>8809.8865550407118</v>
      </c>
      <c r="R243" s="138">
        <f t="shared" si="46"/>
        <v>8511.2612953334428</v>
      </c>
      <c r="S243" s="120"/>
      <c r="T243" s="138"/>
      <c r="U243" s="138"/>
      <c r="V243" s="138"/>
      <c r="W243" s="139"/>
      <c r="X243" s="126"/>
      <c r="Y243" s="127"/>
      <c r="Z243" s="127"/>
    </row>
    <row r="244" spans="1:26" ht="14" outlineLevel="1" x14ac:dyDescent="0.3">
      <c r="A244" s="198"/>
      <c r="B244" s="193" t="s">
        <v>157</v>
      </c>
      <c r="C244" s="16" t="s">
        <v>75</v>
      </c>
      <c r="D244" s="21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3"/>
      <c r="T244" s="22"/>
      <c r="U244" s="22"/>
      <c r="V244" s="22"/>
      <c r="W244" s="60"/>
      <c r="X244" s="126"/>
      <c r="Y244" s="127"/>
      <c r="Z244" s="127"/>
    </row>
    <row r="245" spans="1:26" ht="14" outlineLevel="1" x14ac:dyDescent="0.3">
      <c r="A245" s="198"/>
      <c r="B245" s="193"/>
      <c r="C245" s="18" t="s">
        <v>58</v>
      </c>
      <c r="D245" s="21" t="s">
        <v>76</v>
      </c>
      <c r="E245" s="140">
        <f>(E$252-SUM(E$248:E$251))*E68/SUM(E$68:E$70)</f>
        <v>1673163.4634950624</v>
      </c>
      <c r="F245" s="140">
        <f t="shared" ref="F245:P245" si="47">(F$252-SUM(F$248:F$251))*F68/SUM(F$68:F$70)</f>
        <v>10233968.909378964</v>
      </c>
      <c r="G245" s="140">
        <f t="shared" si="47"/>
        <v>20342162.02536555</v>
      </c>
      <c r="H245" s="140">
        <f t="shared" si="47"/>
        <v>12224684.438352708</v>
      </c>
      <c r="I245" s="140">
        <f t="shared" si="47"/>
        <v>1440900.6130651098</v>
      </c>
      <c r="J245" s="140">
        <f t="shared" si="47"/>
        <v>1272964.1690243944</v>
      </c>
      <c r="K245" s="140">
        <f>(K$252-SUM(K$248:K$251))*K68/SUM(K$68:K$70)</f>
        <v>6289456.830208567</v>
      </c>
      <c r="L245" s="140">
        <f t="shared" si="47"/>
        <v>7444765.5123621142</v>
      </c>
      <c r="M245" s="140">
        <f t="shared" si="47"/>
        <v>6778347.3461226672</v>
      </c>
      <c r="N245" s="140">
        <f t="shared" si="47"/>
        <v>2748191.8316021273</v>
      </c>
      <c r="O245" s="140">
        <f t="shared" si="47"/>
        <v>9222992.2874347661</v>
      </c>
      <c r="P245" s="140">
        <f t="shared" si="47"/>
        <v>4052651.1984315664</v>
      </c>
      <c r="Q245" s="140">
        <f t="shared" ref="Q245:R247" si="48">(Q$252-SUM(Q$248:Q$251))*Q68/SUM(Q$68:Q$70)</f>
        <v>934672.89999999991</v>
      </c>
      <c r="R245" s="140">
        <f t="shared" si="48"/>
        <v>2378739.9899999998</v>
      </c>
      <c r="S245" s="120"/>
      <c r="T245" s="138"/>
      <c r="U245" s="138"/>
      <c r="V245" s="138"/>
      <c r="W245" s="139"/>
      <c r="X245" s="126"/>
      <c r="Y245" s="127"/>
      <c r="Z245" s="127"/>
    </row>
    <row r="246" spans="1:26" ht="14" outlineLevel="1" x14ac:dyDescent="0.3">
      <c r="A246" s="198"/>
      <c r="B246" s="193"/>
      <c r="C246" s="18" t="s">
        <v>60</v>
      </c>
      <c r="D246" s="21" t="s">
        <v>76</v>
      </c>
      <c r="E246" s="140">
        <f>(E$252-SUM(E$248:E$251))*E69/SUM(E$68:E$70)</f>
        <v>206717.36087444334</v>
      </c>
      <c r="F246" s="140">
        <f t="shared" ref="F246:P246" si="49">(F$252-SUM(F$248:F$251))*F69/SUM(F$68:F$70)</f>
        <v>1797974.8366784994</v>
      </c>
      <c r="G246" s="140">
        <f t="shared" si="49"/>
        <v>2079889.2338772598</v>
      </c>
      <c r="H246" s="140">
        <f t="shared" si="49"/>
        <v>2259937.6997909271</v>
      </c>
      <c r="I246" s="140">
        <f t="shared" si="49"/>
        <v>0</v>
      </c>
      <c r="J246" s="140">
        <f t="shared" si="49"/>
        <v>1610677.2660640883</v>
      </c>
      <c r="K246" s="140">
        <f t="shared" si="49"/>
        <v>647620.52655620745</v>
      </c>
      <c r="L246" s="140">
        <f t="shared" si="49"/>
        <v>0</v>
      </c>
      <c r="M246" s="140">
        <f t="shared" si="49"/>
        <v>0</v>
      </c>
      <c r="N246" s="140">
        <f t="shared" si="49"/>
        <v>0</v>
      </c>
      <c r="O246" s="140">
        <f t="shared" si="49"/>
        <v>728712.44460132462</v>
      </c>
      <c r="P246" s="140">
        <f t="shared" si="49"/>
        <v>821853.88699348783</v>
      </c>
      <c r="Q246" s="140">
        <f t="shared" si="48"/>
        <v>0</v>
      </c>
      <c r="R246" s="140">
        <f t="shared" si="48"/>
        <v>0</v>
      </c>
      <c r="S246" s="120"/>
      <c r="T246" s="138"/>
      <c r="U246" s="138"/>
      <c r="V246" s="138"/>
      <c r="W246" s="139"/>
      <c r="X246" s="126"/>
      <c r="Y246" s="127"/>
      <c r="Z246" s="127"/>
    </row>
    <row r="247" spans="1:26" ht="14" outlineLevel="1" x14ac:dyDescent="0.3">
      <c r="A247" s="198"/>
      <c r="B247" s="193"/>
      <c r="C247" s="18" t="s">
        <v>61</v>
      </c>
      <c r="D247" s="21" t="s">
        <v>76</v>
      </c>
      <c r="E247" s="140">
        <f>(E$252-SUM(E$248:E$251))*E70/SUM(E$68:E$70)</f>
        <v>104313.16621064703</v>
      </c>
      <c r="F247" s="140">
        <f t="shared" ref="F247:P247" si="50">(F$252-SUM(F$248:F$251))*F70/SUM(F$68:F$70)</f>
        <v>2471205.485191992</v>
      </c>
      <c r="G247" s="140">
        <f t="shared" si="50"/>
        <v>113414.48928631582</v>
      </c>
      <c r="H247" s="140">
        <f t="shared" si="50"/>
        <v>1321282.5763778843</v>
      </c>
      <c r="I247" s="140">
        <f t="shared" si="50"/>
        <v>1764227.272409254</v>
      </c>
      <c r="J247" s="140">
        <f t="shared" si="50"/>
        <v>21834020.788701985</v>
      </c>
      <c r="K247" s="140">
        <f t="shared" si="50"/>
        <v>0</v>
      </c>
      <c r="L247" s="140">
        <f t="shared" si="50"/>
        <v>0</v>
      </c>
      <c r="M247" s="140">
        <f t="shared" si="50"/>
        <v>0</v>
      </c>
      <c r="N247" s="140">
        <f t="shared" si="50"/>
        <v>0</v>
      </c>
      <c r="O247" s="140">
        <f t="shared" si="50"/>
        <v>1403391.6183393479</v>
      </c>
      <c r="P247" s="140">
        <f t="shared" si="50"/>
        <v>3275998.6699289018</v>
      </c>
      <c r="Q247" s="140">
        <f t="shared" si="48"/>
        <v>0</v>
      </c>
      <c r="R247" s="140">
        <f t="shared" si="48"/>
        <v>0</v>
      </c>
      <c r="S247" s="120"/>
      <c r="T247" s="138"/>
      <c r="U247" s="138"/>
      <c r="V247" s="138"/>
      <c r="W247" s="139"/>
      <c r="X247" s="126"/>
      <c r="Y247" s="127"/>
      <c r="Z247" s="127"/>
    </row>
    <row r="248" spans="1:26" ht="14" outlineLevel="1" x14ac:dyDescent="0.3">
      <c r="A248" s="198"/>
      <c r="B248" s="193"/>
      <c r="C248" s="18" t="s">
        <v>62</v>
      </c>
      <c r="D248" s="21" t="s">
        <v>76</v>
      </c>
      <c r="E248" s="140">
        <f>E257*E237/1000*0.933</f>
        <v>5506.4192608434523</v>
      </c>
      <c r="F248" s="140">
        <f t="shared" ref="F248:P248" si="51">F257*F237/1000*0.933</f>
        <v>24811.749053657506</v>
      </c>
      <c r="G248" s="140">
        <f t="shared" si="51"/>
        <v>68922.277199165197</v>
      </c>
      <c r="H248" s="140">
        <f t="shared" si="51"/>
        <v>25436.273614121412</v>
      </c>
      <c r="I248" s="140">
        <f t="shared" si="51"/>
        <v>33532.428357788216</v>
      </c>
      <c r="J248" s="140">
        <f t="shared" si="51"/>
        <v>46343.992021649596</v>
      </c>
      <c r="K248" s="140">
        <f>K257*K237/1000*0.933</f>
        <v>22669.430066463472</v>
      </c>
      <c r="L248" s="140">
        <f t="shared" si="51"/>
        <v>13043.181578229756</v>
      </c>
      <c r="M248" s="140">
        <f t="shared" si="51"/>
        <v>12083.393730780555</v>
      </c>
      <c r="N248" s="140">
        <f t="shared" si="51"/>
        <v>4734.9344004003897</v>
      </c>
      <c r="O248" s="140">
        <f t="shared" si="51"/>
        <v>47451.300121552311</v>
      </c>
      <c r="P248" s="140">
        <f t="shared" si="51"/>
        <v>13857.032770752665</v>
      </c>
      <c r="Q248" s="140">
        <f>Q257*Q237/1000*0.933</f>
        <v>0</v>
      </c>
      <c r="R248" s="140">
        <f>R257*R237/1000*0.933</f>
        <v>0</v>
      </c>
      <c r="S248" s="120"/>
      <c r="T248" s="138"/>
      <c r="U248" s="138"/>
      <c r="V248" s="138"/>
      <c r="W248" s="139"/>
      <c r="X248" s="126"/>
      <c r="Y248" s="127"/>
      <c r="Z248" s="127"/>
    </row>
    <row r="249" spans="1:26" ht="14" outlineLevel="1" x14ac:dyDescent="0.3">
      <c r="A249" s="198"/>
      <c r="B249" s="193"/>
      <c r="C249" s="18" t="s">
        <v>63</v>
      </c>
      <c r="D249" s="21" t="s">
        <v>76</v>
      </c>
      <c r="E249" s="140">
        <f>E258*E238/1000*0.853</f>
        <v>4470.5521590035605</v>
      </c>
      <c r="F249" s="140">
        <f t="shared" ref="F249:P249" si="52">F258*F238/1000*0.853</f>
        <v>5827.7696968898572</v>
      </c>
      <c r="G249" s="140">
        <f t="shared" si="52"/>
        <v>11833.79827170727</v>
      </c>
      <c r="H249" s="140">
        <f t="shared" si="52"/>
        <v>6443.8868643592923</v>
      </c>
      <c r="I249" s="140">
        <f t="shared" si="52"/>
        <v>1296.6124178484779</v>
      </c>
      <c r="J249" s="140">
        <f t="shared" si="52"/>
        <v>6008.6841878801588</v>
      </c>
      <c r="K249" s="140">
        <f t="shared" si="52"/>
        <v>2519.4371687617131</v>
      </c>
      <c r="L249" s="140">
        <f t="shared" si="52"/>
        <v>1511.2760596571759</v>
      </c>
      <c r="M249" s="140">
        <f t="shared" si="52"/>
        <v>1042.6101465519755</v>
      </c>
      <c r="N249" s="140">
        <f t="shared" si="52"/>
        <v>581.56399747240948</v>
      </c>
      <c r="O249" s="140">
        <f t="shared" si="52"/>
        <v>2720.8695030101321</v>
      </c>
      <c r="P249" s="140">
        <f t="shared" si="52"/>
        <v>2556.4618752930201</v>
      </c>
      <c r="Q249" s="140">
        <f>Q258*Q238/1000*0.853</f>
        <v>0</v>
      </c>
      <c r="R249" s="140">
        <f>R258*R238/1000*0.853</f>
        <v>0</v>
      </c>
      <c r="S249" s="120"/>
      <c r="T249" s="138"/>
      <c r="U249" s="138"/>
      <c r="V249" s="138"/>
      <c r="W249" s="139"/>
      <c r="X249" s="126"/>
      <c r="Y249" s="127"/>
      <c r="Z249" s="127"/>
    </row>
    <row r="250" spans="1:26" ht="14" outlineLevel="1" x14ac:dyDescent="0.3">
      <c r="A250" s="198"/>
      <c r="B250" s="193"/>
      <c r="C250" s="18" t="s">
        <v>64</v>
      </c>
      <c r="D250" s="21" t="s">
        <v>76</v>
      </c>
      <c r="E250" s="140">
        <f>E259*E239/1000</f>
        <v>0</v>
      </c>
      <c r="F250" s="140">
        <f t="shared" ref="F250:P251" si="53">F259*F239/1000</f>
        <v>0</v>
      </c>
      <c r="G250" s="140">
        <f t="shared" si="53"/>
        <v>0</v>
      </c>
      <c r="H250" s="140">
        <f t="shared" si="53"/>
        <v>0</v>
      </c>
      <c r="I250" s="140">
        <f t="shared" si="53"/>
        <v>0</v>
      </c>
      <c r="J250" s="140">
        <f t="shared" si="53"/>
        <v>0</v>
      </c>
      <c r="K250" s="140">
        <f t="shared" si="53"/>
        <v>0</v>
      </c>
      <c r="L250" s="140">
        <f t="shared" si="53"/>
        <v>0</v>
      </c>
      <c r="M250" s="140">
        <f t="shared" si="53"/>
        <v>0</v>
      </c>
      <c r="N250" s="140">
        <f t="shared" si="53"/>
        <v>0</v>
      </c>
      <c r="O250" s="140">
        <f t="shared" si="53"/>
        <v>0</v>
      </c>
      <c r="P250" s="140">
        <f t="shared" si="53"/>
        <v>0</v>
      </c>
      <c r="Q250" s="140">
        <f>Q259*Q239/1000</f>
        <v>0</v>
      </c>
      <c r="R250" s="140">
        <f>R259*R239/1000</f>
        <v>0</v>
      </c>
      <c r="S250" s="120"/>
      <c r="T250" s="138"/>
      <c r="U250" s="138"/>
      <c r="V250" s="138"/>
      <c r="W250" s="139"/>
      <c r="X250" s="126"/>
      <c r="Y250" s="127"/>
      <c r="Z250" s="127"/>
    </row>
    <row r="251" spans="1:26" ht="14" outlineLevel="1" x14ac:dyDescent="0.3">
      <c r="A251" s="198"/>
      <c r="B251" s="193"/>
      <c r="C251" s="18" t="s">
        <v>65</v>
      </c>
      <c r="D251" s="21" t="s">
        <v>76</v>
      </c>
      <c r="E251" s="140">
        <f>E260*E240/1000</f>
        <v>0</v>
      </c>
      <c r="F251" s="140">
        <f t="shared" si="53"/>
        <v>0</v>
      </c>
      <c r="G251" s="140">
        <f t="shared" si="53"/>
        <v>0</v>
      </c>
      <c r="H251" s="140">
        <f t="shared" si="53"/>
        <v>0</v>
      </c>
      <c r="I251" s="140">
        <f t="shared" si="53"/>
        <v>0</v>
      </c>
      <c r="J251" s="140">
        <f t="shared" si="53"/>
        <v>0</v>
      </c>
      <c r="K251" s="140">
        <f t="shared" si="53"/>
        <v>0</v>
      </c>
      <c r="L251" s="140">
        <f t="shared" si="53"/>
        <v>0</v>
      </c>
      <c r="M251" s="140">
        <f t="shared" si="53"/>
        <v>0</v>
      </c>
      <c r="N251" s="140">
        <f t="shared" si="53"/>
        <v>0</v>
      </c>
      <c r="O251" s="140">
        <f t="shared" si="53"/>
        <v>0</v>
      </c>
      <c r="P251" s="140">
        <f t="shared" si="53"/>
        <v>0</v>
      </c>
      <c r="Q251" s="140">
        <f>Q260*Q240/1000</f>
        <v>0</v>
      </c>
      <c r="R251" s="140">
        <f>R260*R240/1000</f>
        <v>0</v>
      </c>
      <c r="S251" s="120"/>
      <c r="T251" s="138"/>
      <c r="U251" s="138"/>
      <c r="V251" s="138"/>
      <c r="W251" s="139"/>
      <c r="X251" s="126"/>
      <c r="Y251" s="127"/>
      <c r="Z251" s="127"/>
    </row>
    <row r="252" spans="1:26" s="2" customFormat="1" ht="14" outlineLevel="1" x14ac:dyDescent="0.3">
      <c r="A252" s="198"/>
      <c r="B252" s="74"/>
      <c r="C252" s="59" t="s">
        <v>77</v>
      </c>
      <c r="D252" s="106" t="s">
        <v>76</v>
      </c>
      <c r="E252" s="141">
        <f>E22*E16</f>
        <v>1994170.9619999998</v>
      </c>
      <c r="F252" s="141">
        <f t="shared" ref="F252:R252" si="54">F22*F16</f>
        <v>14533788.750000004</v>
      </c>
      <c r="G252" s="141">
        <f t="shared" si="54"/>
        <v>22616221.823999997</v>
      </c>
      <c r="H252" s="141">
        <f t="shared" si="54"/>
        <v>15837784.875</v>
      </c>
      <c r="I252" s="141">
        <f>I22*I16</f>
        <v>3239956.92625</v>
      </c>
      <c r="J252" s="141">
        <f>J22*J16</f>
        <v>24770014.899999999</v>
      </c>
      <c r="K252" s="141">
        <f t="shared" si="54"/>
        <v>6962266.2240000004</v>
      </c>
      <c r="L252" s="141">
        <f t="shared" si="54"/>
        <v>7459319.9700000007</v>
      </c>
      <c r="M252" s="141">
        <f t="shared" si="54"/>
        <v>6791473.3499999996</v>
      </c>
      <c r="N252" s="141">
        <f t="shared" si="54"/>
        <v>2753508.33</v>
      </c>
      <c r="O252" s="141">
        <f t="shared" si="54"/>
        <v>11405268.520000001</v>
      </c>
      <c r="P252" s="141">
        <f t="shared" si="54"/>
        <v>8166917.2500000009</v>
      </c>
      <c r="Q252" s="141">
        <f>Q22*Q16</f>
        <v>934672.89999999991</v>
      </c>
      <c r="R252" s="141">
        <f t="shared" si="54"/>
        <v>2378739.9899999998</v>
      </c>
      <c r="S252" s="120"/>
      <c r="T252" s="141"/>
      <c r="U252" s="141"/>
      <c r="V252" s="141"/>
      <c r="W252" s="141"/>
      <c r="X252" s="126"/>
      <c r="Y252" s="142"/>
      <c r="Z252" s="142"/>
    </row>
    <row r="253" spans="1:26" ht="14" customHeight="1" outlineLevel="1" x14ac:dyDescent="0.3">
      <c r="A253" s="198"/>
      <c r="B253" s="193" t="s">
        <v>158</v>
      </c>
      <c r="C253" s="59" t="s">
        <v>68</v>
      </c>
      <c r="D253" s="21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3"/>
      <c r="T253" s="22"/>
      <c r="U253" s="22"/>
      <c r="V253" s="22"/>
      <c r="W253" s="60"/>
      <c r="X253" s="126"/>
      <c r="Y253" s="127"/>
      <c r="Z253" s="127"/>
    </row>
    <row r="254" spans="1:26" ht="14" outlineLevel="1" x14ac:dyDescent="0.3">
      <c r="A254" s="198"/>
      <c r="B254" s="193"/>
      <c r="C254" s="18" t="s">
        <v>58</v>
      </c>
      <c r="D254" s="21" t="s">
        <v>69</v>
      </c>
      <c r="E254" s="140">
        <f>IFERROR(E245/E$243*1000,0)</f>
        <v>476648.7195403942</v>
      </c>
      <c r="F254" s="140">
        <f t="shared" ref="F254:P254" si="55">IFERROR(F245/F$243*1000,0)</f>
        <v>2798418.8486271729</v>
      </c>
      <c r="G254" s="140">
        <f t="shared" si="55"/>
        <v>6044160.0105904629</v>
      </c>
      <c r="H254" s="140">
        <f t="shared" si="55"/>
        <v>3463143.3383766483</v>
      </c>
      <c r="I254" s="140">
        <f>IFERROR(I245/I$243*1000,0)</f>
        <v>427584.69321529928</v>
      </c>
      <c r="J254" s="140">
        <f t="shared" si="55"/>
        <v>341015.16744842072</v>
      </c>
      <c r="K254" s="140">
        <f>IFERROR(K245/K$243*1000,0)</f>
        <v>1841330.4399828778</v>
      </c>
      <c r="L254" s="140">
        <f t="shared" si="55"/>
        <v>2184498.8456158019</v>
      </c>
      <c r="M254" s="140">
        <f t="shared" si="55"/>
        <v>2076127.093057266</v>
      </c>
      <c r="N254" s="140">
        <f t="shared" si="55"/>
        <v>847446.22317675408</v>
      </c>
      <c r="O254" s="140">
        <f t="shared" si="55"/>
        <v>2786421.9861277714</v>
      </c>
      <c r="P254" s="140">
        <f t="shared" si="55"/>
        <v>1134931.8398093113</v>
      </c>
      <c r="Q254" s="140">
        <f>IFERROR(Q245/Q$243*1000,0)</f>
        <v>106093.63629832582</v>
      </c>
      <c r="R254" s="140">
        <f>IFERROR(R245/R$243*1000,0)</f>
        <v>279481.49016459129</v>
      </c>
      <c r="S254" s="141">
        <f>SUM(Q254:R254)</f>
        <v>385575.12646291708</v>
      </c>
      <c r="T254" s="140"/>
      <c r="U254" s="140"/>
      <c r="V254" s="140"/>
      <c r="W254" s="168"/>
      <c r="X254" s="66">
        <f t="shared" ref="X254:X260" si="56">SUM(E254:P254,S254:W254)</f>
        <v>24807302.332031101</v>
      </c>
      <c r="Y254" s="127"/>
      <c r="Z254" s="127"/>
    </row>
    <row r="255" spans="1:26" ht="14" outlineLevel="1" x14ac:dyDescent="0.3">
      <c r="A255" s="198"/>
      <c r="B255" s="193"/>
      <c r="C255" s="18" t="s">
        <v>60</v>
      </c>
      <c r="D255" s="21" t="s">
        <v>69</v>
      </c>
      <c r="E255" s="140">
        <f t="shared" ref="E255:Q256" si="57">IFERROR(E246/E$243*1000,0)</f>
        <v>58889.383803391771</v>
      </c>
      <c r="F255" s="140">
        <f t="shared" si="57"/>
        <v>491645.6867195823</v>
      </c>
      <c r="G255" s="140">
        <f t="shared" si="57"/>
        <v>617986.58953669714</v>
      </c>
      <c r="H255" s="140">
        <f t="shared" si="57"/>
        <v>640220.05881992518</v>
      </c>
      <c r="I255" s="140">
        <f t="shared" si="57"/>
        <v>0</v>
      </c>
      <c r="J255" s="140">
        <f t="shared" si="57"/>
        <v>431485.34024580527</v>
      </c>
      <c r="K255" s="140">
        <f t="shared" si="57"/>
        <v>189600.37747268233</v>
      </c>
      <c r="L255" s="140">
        <f t="shared" si="57"/>
        <v>0</v>
      </c>
      <c r="M255" s="140">
        <f t="shared" si="57"/>
        <v>0</v>
      </c>
      <c r="N255" s="140">
        <f t="shared" si="57"/>
        <v>0</v>
      </c>
      <c r="O255" s="140">
        <f t="shared" si="57"/>
        <v>220156.35641031197</v>
      </c>
      <c r="P255" s="140">
        <f t="shared" si="57"/>
        <v>230157.51870798544</v>
      </c>
      <c r="Q255" s="140">
        <f t="shared" si="57"/>
        <v>0</v>
      </c>
      <c r="R255" s="140">
        <f>IFERROR(R246/R$243*1000,0)</f>
        <v>0</v>
      </c>
      <c r="S255" s="141">
        <f>SUM(Q255:R255)</f>
        <v>0</v>
      </c>
      <c r="T255" s="140"/>
      <c r="U255" s="140"/>
      <c r="V255" s="140"/>
      <c r="W255" s="168"/>
      <c r="X255" s="66">
        <f t="shared" si="56"/>
        <v>2880141.3117163815</v>
      </c>
      <c r="Y255" s="127"/>
      <c r="Z255" s="127"/>
    </row>
    <row r="256" spans="1:26" ht="14" outlineLevel="1" x14ac:dyDescent="0.3">
      <c r="A256" s="198"/>
      <c r="B256" s="193"/>
      <c r="C256" s="18" t="s">
        <v>61</v>
      </c>
      <c r="D256" s="21" t="s">
        <v>69</v>
      </c>
      <c r="E256" s="140">
        <f t="shared" si="57"/>
        <v>29716.604617726851</v>
      </c>
      <c r="F256" s="140">
        <f t="shared" si="57"/>
        <v>675736.66383277928</v>
      </c>
      <c r="G256" s="140">
        <f t="shared" si="57"/>
        <v>33698.25291486302</v>
      </c>
      <c r="H256" s="140">
        <f t="shared" si="57"/>
        <v>374307.49035455665</v>
      </c>
      <c r="I256" s="140">
        <f t="shared" si="57"/>
        <v>523531.30409910384</v>
      </c>
      <c r="J256" s="140">
        <f t="shared" si="57"/>
        <v>5849129.485740317</v>
      </c>
      <c r="K256" s="140">
        <f t="shared" si="57"/>
        <v>0</v>
      </c>
      <c r="L256" s="140">
        <f t="shared" si="57"/>
        <v>0</v>
      </c>
      <c r="M256" s="140">
        <f t="shared" si="57"/>
        <v>0</v>
      </c>
      <c r="N256" s="140">
        <f t="shared" si="57"/>
        <v>0</v>
      </c>
      <c r="O256" s="140">
        <f t="shared" si="57"/>
        <v>423988.34766626725</v>
      </c>
      <c r="P256" s="140">
        <f t="shared" si="57"/>
        <v>917432.81511969189</v>
      </c>
      <c r="Q256" s="140">
        <f t="shared" si="57"/>
        <v>0</v>
      </c>
      <c r="R256" s="140">
        <f>IFERROR(R247/R$243*1000,0)</f>
        <v>0</v>
      </c>
      <c r="S256" s="141">
        <f>SUM(Q256:R256)</f>
        <v>0</v>
      </c>
      <c r="T256" s="140"/>
      <c r="U256" s="140"/>
      <c r="V256" s="140"/>
      <c r="W256" s="168"/>
      <c r="X256" s="66">
        <f t="shared" si="56"/>
        <v>8827540.9643453062</v>
      </c>
      <c r="Y256" s="127"/>
      <c r="Z256" s="127"/>
    </row>
    <row r="257" spans="1:26" ht="14" outlineLevel="1" x14ac:dyDescent="0.3">
      <c r="A257" s="198"/>
      <c r="B257" s="193"/>
      <c r="C257" s="18" t="s">
        <v>62</v>
      </c>
      <c r="D257" s="21" t="s">
        <v>69</v>
      </c>
      <c r="E257" s="138">
        <f>E$22*E265</f>
        <v>547.68399436756488</v>
      </c>
      <c r="F257" s="140">
        <f t="shared" ref="F257:S260" si="58">F$22*F265</f>
        <v>2467.8465596663045</v>
      </c>
      <c r="G257" s="140">
        <f t="shared" si="58"/>
        <v>7147.0315805505415</v>
      </c>
      <c r="H257" s="140">
        <f t="shared" si="58"/>
        <v>2641.4082644449031</v>
      </c>
      <c r="I257" s="140">
        <f t="shared" si="58"/>
        <v>3564.5189839854925</v>
      </c>
      <c r="J257" s="140">
        <f t="shared" si="58"/>
        <v>4887.8791816035464</v>
      </c>
      <c r="K257" s="140">
        <f>K$22*K265</f>
        <v>2258.9580417603329</v>
      </c>
      <c r="L257" s="140">
        <f t="shared" si="58"/>
        <v>1368.5590016394312</v>
      </c>
      <c r="M257" s="140">
        <f t="shared" si="58"/>
        <v>1283.0511870921966</v>
      </c>
      <c r="N257" s="140">
        <f t="shared" si="58"/>
        <v>502.76961411609648</v>
      </c>
      <c r="O257" s="140">
        <f t="shared" si="58"/>
        <v>4904.8936805874291</v>
      </c>
      <c r="P257" s="140">
        <f>P$22*P265</f>
        <v>1439.4383752877845</v>
      </c>
      <c r="Q257" s="140">
        <f t="shared" si="58"/>
        <v>0</v>
      </c>
      <c r="R257" s="140">
        <f t="shared" si="58"/>
        <v>0</v>
      </c>
      <c r="S257" s="140">
        <f t="shared" si="58"/>
        <v>0</v>
      </c>
      <c r="T257" s="140"/>
      <c r="U257" s="140"/>
      <c r="V257" s="140"/>
      <c r="W257" s="140"/>
      <c r="X257" s="66">
        <f t="shared" si="56"/>
        <v>33014.038465101621</v>
      </c>
      <c r="Y257" s="127"/>
      <c r="Z257" s="127"/>
    </row>
    <row r="258" spans="1:26" ht="14" outlineLevel="1" x14ac:dyDescent="0.3">
      <c r="A258" s="198"/>
      <c r="B258" s="193"/>
      <c r="C258" s="18" t="s">
        <v>63</v>
      </c>
      <c r="D258" s="21" t="s">
        <v>69</v>
      </c>
      <c r="E258" s="138">
        <f>E$22*E266</f>
        <v>454.05240563243495</v>
      </c>
      <c r="F258" s="140">
        <f t="shared" si="58"/>
        <v>591.89844033369627</v>
      </c>
      <c r="G258" s="140">
        <f t="shared" si="58"/>
        <v>1266.7414194494577</v>
      </c>
      <c r="H258" s="140">
        <f t="shared" si="58"/>
        <v>692.86223555509707</v>
      </c>
      <c r="I258" s="140">
        <f t="shared" si="58"/>
        <v>142.81236601450826</v>
      </c>
      <c r="J258" s="140">
        <f t="shared" si="58"/>
        <v>665.93581839645367</v>
      </c>
      <c r="K258" s="140">
        <f t="shared" si="58"/>
        <v>269.09795823966704</v>
      </c>
      <c r="L258" s="140">
        <f t="shared" si="58"/>
        <v>166.28049836056869</v>
      </c>
      <c r="M258" s="140">
        <f t="shared" si="58"/>
        <v>114.37131290780316</v>
      </c>
      <c r="N258" s="140">
        <f t="shared" si="58"/>
        <v>63.795885883903551</v>
      </c>
      <c r="O258" s="140">
        <f t="shared" si="58"/>
        <v>299.031119412571</v>
      </c>
      <c r="P258" s="140">
        <f t="shared" si="58"/>
        <v>279.91262471221563</v>
      </c>
      <c r="Q258" s="140">
        <f t="shared" si="58"/>
        <v>0</v>
      </c>
      <c r="R258" s="140">
        <f t="shared" si="58"/>
        <v>0</v>
      </c>
      <c r="S258" s="140">
        <f t="shared" si="58"/>
        <v>0</v>
      </c>
      <c r="T258" s="140"/>
      <c r="U258" s="140"/>
      <c r="V258" s="140"/>
      <c r="W258" s="140"/>
      <c r="X258" s="66">
        <f t="shared" si="56"/>
        <v>5006.7920848983767</v>
      </c>
      <c r="Y258" s="127"/>
      <c r="Z258" s="127"/>
    </row>
    <row r="259" spans="1:26" ht="14" outlineLevel="1" x14ac:dyDescent="0.3">
      <c r="A259" s="198"/>
      <c r="B259" s="193"/>
      <c r="C259" s="18" t="s">
        <v>64</v>
      </c>
      <c r="D259" s="21" t="s">
        <v>69</v>
      </c>
      <c r="E259" s="140">
        <f>E$22*E267</f>
        <v>0</v>
      </c>
      <c r="F259" s="140">
        <f t="shared" si="58"/>
        <v>0</v>
      </c>
      <c r="G259" s="140">
        <f t="shared" si="58"/>
        <v>0</v>
      </c>
      <c r="H259" s="140">
        <f t="shared" si="58"/>
        <v>0</v>
      </c>
      <c r="I259" s="140">
        <f t="shared" si="58"/>
        <v>0</v>
      </c>
      <c r="J259" s="140">
        <f t="shared" si="58"/>
        <v>0</v>
      </c>
      <c r="K259" s="140">
        <f t="shared" si="58"/>
        <v>0</v>
      </c>
      <c r="L259" s="140">
        <f t="shared" si="58"/>
        <v>0</v>
      </c>
      <c r="M259" s="140">
        <f t="shared" si="58"/>
        <v>0</v>
      </c>
      <c r="N259" s="140">
        <f t="shared" si="58"/>
        <v>0</v>
      </c>
      <c r="O259" s="140">
        <f t="shared" si="58"/>
        <v>0</v>
      </c>
      <c r="P259" s="140">
        <f t="shared" si="58"/>
        <v>0</v>
      </c>
      <c r="Q259" s="140">
        <f t="shared" si="58"/>
        <v>0</v>
      </c>
      <c r="R259" s="140">
        <f t="shared" si="58"/>
        <v>0</v>
      </c>
      <c r="S259" s="140">
        <f t="shared" si="58"/>
        <v>0</v>
      </c>
      <c r="T259" s="140"/>
      <c r="U259" s="140"/>
      <c r="V259" s="140"/>
      <c r="W259" s="140"/>
      <c r="X259" s="66">
        <f t="shared" si="56"/>
        <v>0</v>
      </c>
      <c r="Y259" s="127"/>
      <c r="Z259" s="127"/>
    </row>
    <row r="260" spans="1:26" ht="14" outlineLevel="1" x14ac:dyDescent="0.3">
      <c r="A260" s="198"/>
      <c r="B260" s="193"/>
      <c r="C260" s="18" t="s">
        <v>65</v>
      </c>
      <c r="D260" s="21" t="s">
        <v>69</v>
      </c>
      <c r="E260" s="140">
        <f>E$22*E268</f>
        <v>0</v>
      </c>
      <c r="F260" s="140">
        <f t="shared" si="58"/>
        <v>0</v>
      </c>
      <c r="G260" s="140">
        <f t="shared" si="58"/>
        <v>0</v>
      </c>
      <c r="H260" s="140">
        <f t="shared" si="58"/>
        <v>0</v>
      </c>
      <c r="I260" s="140">
        <f t="shared" si="58"/>
        <v>0</v>
      </c>
      <c r="J260" s="140">
        <f t="shared" si="58"/>
        <v>0</v>
      </c>
      <c r="K260" s="140">
        <f t="shared" si="58"/>
        <v>0</v>
      </c>
      <c r="L260" s="140">
        <f t="shared" si="58"/>
        <v>0</v>
      </c>
      <c r="M260" s="140">
        <f t="shared" si="58"/>
        <v>0</v>
      </c>
      <c r="N260" s="140">
        <f t="shared" si="58"/>
        <v>0</v>
      </c>
      <c r="O260" s="140">
        <f t="shared" si="58"/>
        <v>0</v>
      </c>
      <c r="P260" s="140">
        <f t="shared" si="58"/>
        <v>0</v>
      </c>
      <c r="Q260" s="140">
        <f t="shared" si="58"/>
        <v>0</v>
      </c>
      <c r="R260" s="140">
        <f t="shared" si="58"/>
        <v>0</v>
      </c>
      <c r="S260" s="140">
        <f t="shared" si="58"/>
        <v>0</v>
      </c>
      <c r="T260" s="140"/>
      <c r="U260" s="140"/>
      <c r="V260" s="140"/>
      <c r="W260" s="140"/>
      <c r="X260" s="66">
        <f t="shared" si="56"/>
        <v>0</v>
      </c>
      <c r="Y260" s="127"/>
      <c r="Z260" s="127"/>
    </row>
    <row r="261" spans="1:26" ht="14" outlineLevel="1" x14ac:dyDescent="0.3">
      <c r="A261" s="198"/>
      <c r="B261" s="193" t="s">
        <v>159</v>
      </c>
      <c r="C261" s="59" t="s">
        <v>71</v>
      </c>
      <c r="D261" s="21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3"/>
      <c r="T261" s="22"/>
      <c r="U261" s="22"/>
      <c r="V261" s="22"/>
      <c r="W261" s="60"/>
      <c r="X261" s="126"/>
      <c r="Y261" s="127"/>
      <c r="Z261" s="127"/>
    </row>
    <row r="262" spans="1:26" ht="14" outlineLevel="1" x14ac:dyDescent="0.3">
      <c r="A262" s="198"/>
      <c r="B262" s="193"/>
      <c r="C262" s="18" t="s">
        <v>58</v>
      </c>
      <c r="D262" s="21" t="s">
        <v>160</v>
      </c>
      <c r="E262" s="138">
        <f>IFERROR(E254/E$22/1000,0)</f>
        <v>0.66615150188867245</v>
      </c>
      <c r="F262" s="138">
        <f t="shared" ref="F262:R262" si="59">IFERROR(F254/F$22/1000,0)</f>
        <v>0.45729608980930964</v>
      </c>
      <c r="G262" s="138">
        <f t="shared" si="59"/>
        <v>0.71836499636850959</v>
      </c>
      <c r="H262" s="138">
        <f t="shared" si="59"/>
        <v>0.51932549239431058</v>
      </c>
      <c r="I262" s="138">
        <f t="shared" si="59"/>
        <v>0.32409107104359342</v>
      </c>
      <c r="J262" s="138">
        <f t="shared" si="59"/>
        <v>3.0700983688547488E-2</v>
      </c>
      <c r="K262" s="138">
        <f>IFERROR(K254/K$22/1000,0)</f>
        <v>0.72835824838645902</v>
      </c>
      <c r="L262" s="138">
        <f t="shared" si="59"/>
        <v>0.7116375509021633</v>
      </c>
      <c r="M262" s="138">
        <f t="shared" si="59"/>
        <v>0.74284158622652285</v>
      </c>
      <c r="N262" s="138">
        <f t="shared" si="59"/>
        <v>0.74788018611859886</v>
      </c>
      <c r="O262" s="138">
        <f t="shared" si="59"/>
        <v>0.6425354923178993</v>
      </c>
      <c r="P262" s="138">
        <f t="shared" si="59"/>
        <v>0.33004658147443749</v>
      </c>
      <c r="Q262" s="138">
        <f t="shared" si="59"/>
        <v>0.32917563488268986</v>
      </c>
      <c r="R262" s="138">
        <f t="shared" si="59"/>
        <v>0.23909499771975637</v>
      </c>
      <c r="S262" s="141"/>
      <c r="T262" s="138"/>
      <c r="U262" s="138"/>
      <c r="V262" s="138"/>
      <c r="W262" s="139"/>
      <c r="X262" s="126"/>
      <c r="Y262" s="127"/>
      <c r="Z262" s="127"/>
    </row>
    <row r="263" spans="1:26" ht="14" outlineLevel="1" x14ac:dyDescent="0.3">
      <c r="A263" s="198"/>
      <c r="B263" s="193"/>
      <c r="C263" s="18" t="s">
        <v>60</v>
      </c>
      <c r="D263" s="21" t="s">
        <v>160</v>
      </c>
      <c r="E263" s="138">
        <f t="shared" ref="E263:R264" si="60">IFERROR(E255/E$22/1000,0)</f>
        <v>8.2302227736506806E-2</v>
      </c>
      <c r="F263" s="138">
        <f t="shared" si="60"/>
        <v>8.0340957615680747E-2</v>
      </c>
      <c r="G263" s="138">
        <f t="shared" si="60"/>
        <v>7.3449401301496631E-2</v>
      </c>
      <c r="H263" s="138">
        <f t="shared" si="60"/>
        <v>9.6006016731384744E-2</v>
      </c>
      <c r="I263" s="138">
        <f t="shared" si="60"/>
        <v>0</v>
      </c>
      <c r="J263" s="138">
        <f t="shared" si="60"/>
        <v>3.8845851027249315E-2</v>
      </c>
      <c r="K263" s="138">
        <f t="shared" si="60"/>
        <v>7.4998487957815149E-2</v>
      </c>
      <c r="L263" s="138">
        <f t="shared" si="60"/>
        <v>0</v>
      </c>
      <c r="M263" s="138">
        <f t="shared" si="60"/>
        <v>0</v>
      </c>
      <c r="N263" s="138">
        <f t="shared" si="60"/>
        <v>0</v>
      </c>
      <c r="O263" s="138">
        <f t="shared" si="60"/>
        <v>5.0766995651507947E-2</v>
      </c>
      <c r="P263" s="138">
        <f t="shared" si="60"/>
        <v>6.6931510409446768E-2</v>
      </c>
      <c r="Q263" s="138">
        <f t="shared" si="60"/>
        <v>0</v>
      </c>
      <c r="R263" s="138">
        <f t="shared" si="60"/>
        <v>0</v>
      </c>
      <c r="S263" s="141">
        <f>SUM(Q263:R263)</f>
        <v>0</v>
      </c>
      <c r="T263" s="138"/>
      <c r="U263" s="138"/>
      <c r="V263" s="138"/>
      <c r="W263" s="139"/>
      <c r="X263" s="126"/>
      <c r="Y263" s="127"/>
      <c r="Z263" s="127"/>
    </row>
    <row r="264" spans="1:26" ht="14" outlineLevel="1" x14ac:dyDescent="0.3">
      <c r="A264" s="198"/>
      <c r="B264" s="193"/>
      <c r="C264" s="18" t="s">
        <v>61</v>
      </c>
      <c r="D264" s="21" t="s">
        <v>160</v>
      </c>
      <c r="E264" s="138">
        <f t="shared" si="60"/>
        <v>4.1531131807546973E-2</v>
      </c>
      <c r="F264" s="138">
        <f t="shared" si="60"/>
        <v>0.11042368952850305</v>
      </c>
      <c r="G264" s="138">
        <f t="shared" si="60"/>
        <v>4.0051297931217086E-3</v>
      </c>
      <c r="H264" s="138">
        <f t="shared" si="60"/>
        <v>5.6130342507387548E-2</v>
      </c>
      <c r="I264" s="138">
        <f t="shared" si="60"/>
        <v>0.39681453467019662</v>
      </c>
      <c r="J264" s="138">
        <f t="shared" si="60"/>
        <v>0.52658663330884425</v>
      </c>
      <c r="K264" s="138">
        <f t="shared" si="60"/>
        <v>0</v>
      </c>
      <c r="L264" s="138">
        <f t="shared" si="60"/>
        <v>0</v>
      </c>
      <c r="M264" s="138">
        <f t="shared" si="60"/>
        <v>0</v>
      </c>
      <c r="N264" s="138">
        <f t="shared" si="60"/>
        <v>0</v>
      </c>
      <c r="O264" s="138">
        <f t="shared" si="60"/>
        <v>9.7769671306457126E-2</v>
      </c>
      <c r="P264" s="138">
        <f t="shared" si="60"/>
        <v>0.26679625484258063</v>
      </c>
      <c r="Q264" s="138">
        <f t="shared" si="60"/>
        <v>0</v>
      </c>
      <c r="R264" s="138">
        <f t="shared" si="60"/>
        <v>0</v>
      </c>
      <c r="S264" s="141">
        <f>SUM(Q264:R264)</f>
        <v>0</v>
      </c>
      <c r="T264" s="138"/>
      <c r="U264" s="138"/>
      <c r="V264" s="138"/>
      <c r="W264" s="139"/>
      <c r="X264" s="126"/>
      <c r="Y264" s="127"/>
      <c r="Z264" s="127"/>
    </row>
    <row r="265" spans="1:26" ht="14" outlineLevel="1" x14ac:dyDescent="0.3">
      <c r="A265" s="198"/>
      <c r="B265" s="193"/>
      <c r="C265" s="18" t="s">
        <v>62</v>
      </c>
      <c r="D265" s="21" t="s">
        <v>160</v>
      </c>
      <c r="E265" s="138">
        <f>IFERROR(E$17*E63/SUM(E$63:E$66),0)</f>
        <v>0.76542850206360757</v>
      </c>
      <c r="F265" s="138">
        <f t="shared" ref="F265:S268" si="61">IFERROR(F$17*F63/SUM(F$63:F$66),0)</f>
        <v>0.403276508281949</v>
      </c>
      <c r="G265" s="138">
        <f t="shared" si="61"/>
        <v>0.84944430763113554</v>
      </c>
      <c r="H265" s="138">
        <f t="shared" si="61"/>
        <v>0.39609987618654563</v>
      </c>
      <c r="I265" s="138">
        <f t="shared" si="61"/>
        <v>2.7017542807440811</v>
      </c>
      <c r="J265" s="138">
        <f t="shared" si="61"/>
        <v>0.44004699306724715</v>
      </c>
      <c r="K265" s="138">
        <f t="shared" si="61"/>
        <v>0.89355538079865826</v>
      </c>
      <c r="L265" s="138">
        <f t="shared" si="61"/>
        <v>0.44583130732543408</v>
      </c>
      <c r="M265" s="138">
        <f t="shared" si="61"/>
        <v>0.45907776176932774</v>
      </c>
      <c r="N265" s="138">
        <f t="shared" si="61"/>
        <v>0.44369946115329689</v>
      </c>
      <c r="O265" s="138">
        <f t="shared" si="61"/>
        <v>1.131044863812197</v>
      </c>
      <c r="P265" s="138">
        <f t="shared" si="61"/>
        <v>0.4185993364030336</v>
      </c>
      <c r="Q265" s="138">
        <f t="shared" si="61"/>
        <v>0</v>
      </c>
      <c r="R265" s="138">
        <f t="shared" si="61"/>
        <v>0</v>
      </c>
      <c r="S265" s="138">
        <f t="shared" si="61"/>
        <v>0</v>
      </c>
      <c r="T265" s="138"/>
      <c r="U265" s="138"/>
      <c r="V265" s="138"/>
      <c r="W265" s="138"/>
      <c r="X265" s="126"/>
      <c r="Y265" s="127"/>
      <c r="Z265" s="127"/>
    </row>
    <row r="266" spans="1:26" ht="14" outlineLevel="1" x14ac:dyDescent="0.3">
      <c r="A266" s="198"/>
      <c r="B266" s="193"/>
      <c r="C266" s="18" t="s">
        <v>63</v>
      </c>
      <c r="D266" s="21" t="s">
        <v>160</v>
      </c>
      <c r="E266" s="138">
        <f>IFERROR(E$17*E64/SUM(E$63:E$66),0)</f>
        <v>0.63457149793639223</v>
      </c>
      <c r="F266" s="138">
        <f t="shared" si="61"/>
        <v>9.672349171805103E-2</v>
      </c>
      <c r="G266" s="138">
        <f t="shared" si="61"/>
        <v>0.15055569236886446</v>
      </c>
      <c r="H266" s="138">
        <f t="shared" si="61"/>
        <v>0.1039001238134544</v>
      </c>
      <c r="I266" s="138">
        <f t="shared" si="61"/>
        <v>0.10824571925591928</v>
      </c>
      <c r="J266" s="138">
        <f t="shared" si="61"/>
        <v>5.9953006932752864E-2</v>
      </c>
      <c r="K266" s="138">
        <f t="shared" si="61"/>
        <v>0.10644461920134167</v>
      </c>
      <c r="L266" s="138">
        <f t="shared" si="61"/>
        <v>5.4168692674565873E-2</v>
      </c>
      <c r="M266" s="138">
        <f t="shared" si="61"/>
        <v>4.0922238230672245E-2</v>
      </c>
      <c r="N266" s="138">
        <f t="shared" si="61"/>
        <v>5.6300538846703115E-2</v>
      </c>
      <c r="O266" s="138">
        <f t="shared" si="61"/>
        <v>6.895513618780294E-2</v>
      </c>
      <c r="P266" s="138">
        <f t="shared" si="61"/>
        <v>8.1400663596966419E-2</v>
      </c>
      <c r="Q266" s="138">
        <f t="shared" si="61"/>
        <v>0</v>
      </c>
      <c r="R266" s="138">
        <f t="shared" si="61"/>
        <v>0</v>
      </c>
      <c r="S266" s="138">
        <f t="shared" si="61"/>
        <v>0</v>
      </c>
      <c r="T266" s="138"/>
      <c r="U266" s="138"/>
      <c r="V266" s="138"/>
      <c r="W266" s="138"/>
      <c r="X266" s="126"/>
      <c r="Y266" s="127"/>
      <c r="Z266" s="127"/>
    </row>
    <row r="267" spans="1:26" ht="14" outlineLevel="1" x14ac:dyDescent="0.3">
      <c r="A267" s="198"/>
      <c r="B267" s="193"/>
      <c r="C267" s="18" t="s">
        <v>64</v>
      </c>
      <c r="D267" s="21" t="s">
        <v>160</v>
      </c>
      <c r="E267" s="138">
        <f>IFERROR(E$17*E65/SUM(E$63:E$66),0)</f>
        <v>0</v>
      </c>
      <c r="F267" s="138">
        <f t="shared" si="61"/>
        <v>0</v>
      </c>
      <c r="G267" s="138">
        <f t="shared" si="61"/>
        <v>0</v>
      </c>
      <c r="H267" s="138">
        <f t="shared" si="61"/>
        <v>0</v>
      </c>
      <c r="I267" s="138">
        <f t="shared" si="61"/>
        <v>0</v>
      </c>
      <c r="J267" s="138">
        <f t="shared" si="61"/>
        <v>0</v>
      </c>
      <c r="K267" s="138">
        <f t="shared" si="61"/>
        <v>0</v>
      </c>
      <c r="L267" s="138">
        <f t="shared" si="61"/>
        <v>0</v>
      </c>
      <c r="M267" s="138">
        <f t="shared" si="61"/>
        <v>0</v>
      </c>
      <c r="N267" s="138">
        <f t="shared" si="61"/>
        <v>0</v>
      </c>
      <c r="O267" s="138">
        <f t="shared" si="61"/>
        <v>0</v>
      </c>
      <c r="P267" s="138">
        <f t="shared" si="61"/>
        <v>0</v>
      </c>
      <c r="Q267" s="138">
        <f t="shared" si="61"/>
        <v>0</v>
      </c>
      <c r="R267" s="138">
        <f t="shared" si="61"/>
        <v>0</v>
      </c>
      <c r="S267" s="138">
        <f t="shared" si="61"/>
        <v>0</v>
      </c>
      <c r="T267" s="138"/>
      <c r="U267" s="138"/>
      <c r="V267" s="138"/>
      <c r="W267" s="138"/>
      <c r="X267" s="126"/>
      <c r="Y267" s="127"/>
      <c r="Z267" s="127"/>
    </row>
    <row r="268" spans="1:26" ht="14" outlineLevel="1" x14ac:dyDescent="0.3">
      <c r="A268" s="198"/>
      <c r="B268" s="193"/>
      <c r="C268" s="18" t="s">
        <v>65</v>
      </c>
      <c r="D268" s="21" t="s">
        <v>160</v>
      </c>
      <c r="E268" s="138">
        <f>IFERROR(E$17*E66/SUM(E$63:E$66),0)</f>
        <v>0</v>
      </c>
      <c r="F268" s="138">
        <f t="shared" si="61"/>
        <v>0</v>
      </c>
      <c r="G268" s="138">
        <f t="shared" si="61"/>
        <v>0</v>
      </c>
      <c r="H268" s="138">
        <f t="shared" si="61"/>
        <v>0</v>
      </c>
      <c r="I268" s="138">
        <f t="shared" si="61"/>
        <v>0</v>
      </c>
      <c r="J268" s="138">
        <f t="shared" si="61"/>
        <v>0</v>
      </c>
      <c r="K268" s="138">
        <f t="shared" si="61"/>
        <v>0</v>
      </c>
      <c r="L268" s="138">
        <f t="shared" si="61"/>
        <v>0</v>
      </c>
      <c r="M268" s="138">
        <f t="shared" si="61"/>
        <v>0</v>
      </c>
      <c r="N268" s="138">
        <f t="shared" si="61"/>
        <v>0</v>
      </c>
      <c r="O268" s="138">
        <f t="shared" si="61"/>
        <v>0</v>
      </c>
      <c r="P268" s="138">
        <f t="shared" si="61"/>
        <v>0</v>
      </c>
      <c r="Q268" s="138">
        <f t="shared" si="61"/>
        <v>0</v>
      </c>
      <c r="R268" s="138">
        <f t="shared" si="61"/>
        <v>0</v>
      </c>
      <c r="S268" s="138">
        <f t="shared" si="61"/>
        <v>0</v>
      </c>
      <c r="T268" s="138"/>
      <c r="U268" s="138"/>
      <c r="V268" s="138"/>
      <c r="W268" s="138"/>
      <c r="X268" s="126"/>
      <c r="Y268" s="127"/>
      <c r="Z268" s="127"/>
    </row>
    <row r="269" spans="1:26" ht="14" outlineLevel="1" x14ac:dyDescent="0.3">
      <c r="A269" s="198"/>
      <c r="B269" s="193" t="s">
        <v>161</v>
      </c>
      <c r="C269" s="59" t="s">
        <v>81</v>
      </c>
      <c r="D269" s="21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3"/>
      <c r="T269" s="22"/>
      <c r="U269" s="22"/>
      <c r="V269" s="22"/>
      <c r="W269" s="60"/>
      <c r="X269" s="126"/>
      <c r="Y269" s="127"/>
      <c r="Z269" s="127"/>
    </row>
    <row r="270" spans="1:26" ht="14" outlineLevel="1" x14ac:dyDescent="0.3">
      <c r="A270" s="198"/>
      <c r="B270" s="193"/>
      <c r="C270" s="18" t="s">
        <v>58</v>
      </c>
      <c r="D270" s="21" t="s">
        <v>82</v>
      </c>
      <c r="E270" s="138">
        <f>E112/(1-E$18)+E115</f>
        <v>4166.1659512840852</v>
      </c>
      <c r="F270" s="138">
        <f t="shared" ref="F270:P270" si="62">F112/(1-F$18)+F115</f>
        <v>4183.6819194075506</v>
      </c>
      <c r="G270" s="138">
        <f t="shared" si="62"/>
        <v>3878.5961115339805</v>
      </c>
      <c r="H270" s="138">
        <f t="shared" si="62"/>
        <v>3618.7408541261716</v>
      </c>
      <c r="I270" s="138">
        <f t="shared" si="62"/>
        <v>2479.4696987686066</v>
      </c>
      <c r="J270" s="138">
        <f t="shared" si="62"/>
        <v>2261.3554769800785</v>
      </c>
      <c r="K270" s="138">
        <f>K112/(1-K$18)+K115</f>
        <v>4419.6332819625704</v>
      </c>
      <c r="L270" s="138">
        <f t="shared" si="62"/>
        <v>4439.3329597564725</v>
      </c>
      <c r="M270" s="138">
        <f t="shared" si="62"/>
        <v>5877.6579016621909</v>
      </c>
      <c r="N270" s="138">
        <f>N112/(1-N$18)+N115</f>
        <v>5868.5244420885028</v>
      </c>
      <c r="O270" s="138">
        <f t="shared" si="62"/>
        <v>3405.6508508341253</v>
      </c>
      <c r="P270" s="138">
        <f t="shared" si="62"/>
        <v>3369.8876683495246</v>
      </c>
      <c r="Q270" s="138">
        <f>Q112+Q115</f>
        <v>26.89443690575397</v>
      </c>
      <c r="R270" s="138">
        <f>R112+R115</f>
        <v>21.44181974800447</v>
      </c>
      <c r="S270" s="120"/>
      <c r="T270" s="138"/>
      <c r="U270" s="138"/>
      <c r="V270" s="138"/>
      <c r="W270" s="139"/>
      <c r="X270" s="126"/>
      <c r="Y270" s="127"/>
      <c r="Z270" s="127"/>
    </row>
    <row r="271" spans="1:26" ht="14" outlineLevel="1" x14ac:dyDescent="0.3">
      <c r="A271" s="198"/>
      <c r="B271" s="193"/>
      <c r="C271" s="18" t="s">
        <v>60</v>
      </c>
      <c r="D271" s="21" t="s">
        <v>82</v>
      </c>
      <c r="E271" s="138">
        <f>E131</f>
        <v>15879.809626987466</v>
      </c>
      <c r="F271" s="138">
        <f t="shared" ref="F271:R271" si="63">F131</f>
        <v>15894.943147050217</v>
      </c>
      <c r="G271" s="138">
        <f t="shared" si="63"/>
        <v>15485.794884725279</v>
      </c>
      <c r="H271" s="138">
        <f t="shared" si="63"/>
        <v>15312.98768482905</v>
      </c>
      <c r="I271" s="138">
        <f t="shared" si="63"/>
        <v>0</v>
      </c>
      <c r="J271" s="138">
        <f t="shared" si="63"/>
        <v>15048.269983616745</v>
      </c>
      <c r="K271" s="138">
        <f t="shared" si="63"/>
        <v>15852.097009183295</v>
      </c>
      <c r="L271" s="138">
        <f t="shared" si="63"/>
        <v>0</v>
      </c>
      <c r="M271" s="138">
        <f t="shared" si="63"/>
        <v>0</v>
      </c>
      <c r="N271" s="138">
        <f t="shared" si="63"/>
        <v>0</v>
      </c>
      <c r="O271" s="138">
        <f t="shared" si="63"/>
        <v>15272.605200000007</v>
      </c>
      <c r="P271" s="138">
        <f t="shared" si="63"/>
        <v>15272.605200000005</v>
      </c>
      <c r="Q271" s="138">
        <f t="shared" si="63"/>
        <v>0</v>
      </c>
      <c r="R271" s="138">
        <f t="shared" si="63"/>
        <v>0</v>
      </c>
      <c r="S271" s="120"/>
      <c r="T271" s="138"/>
      <c r="U271" s="138"/>
      <c r="V271" s="138"/>
      <c r="W271" s="138"/>
      <c r="X271" s="126"/>
      <c r="Y271" s="127"/>
      <c r="Z271" s="127"/>
    </row>
    <row r="272" spans="1:26" ht="14" outlineLevel="1" x14ac:dyDescent="0.3">
      <c r="A272" s="198"/>
      <c r="B272" s="193"/>
      <c r="C272" s="18" t="s">
        <v>61</v>
      </c>
      <c r="D272" s="21" t="s">
        <v>82</v>
      </c>
      <c r="E272" s="138">
        <f>E147</f>
        <v>4362.0673746870507</v>
      </c>
      <c r="F272" s="138">
        <f t="shared" ref="F272:S272" si="64">F147</f>
        <v>4377.2008947498016</v>
      </c>
      <c r="G272" s="138">
        <f t="shared" si="64"/>
        <v>3340.0257853931698</v>
      </c>
      <c r="H272" s="138">
        <f t="shared" si="64"/>
        <v>3535.9182008256066</v>
      </c>
      <c r="I272" s="138">
        <f t="shared" si="64"/>
        <v>4531.4163776773476</v>
      </c>
      <c r="J272" s="138">
        <f t="shared" si="64"/>
        <v>4315.8328560579857</v>
      </c>
      <c r="K272" s="138">
        <f t="shared" si="64"/>
        <v>0</v>
      </c>
      <c r="L272" s="138">
        <f t="shared" si="64"/>
        <v>0</v>
      </c>
      <c r="M272" s="138">
        <f t="shared" si="64"/>
        <v>0</v>
      </c>
      <c r="N272" s="138">
        <f t="shared" si="64"/>
        <v>0</v>
      </c>
      <c r="O272" s="138">
        <f t="shared" si="64"/>
        <v>3932.87</v>
      </c>
      <c r="P272" s="138">
        <f t="shared" si="64"/>
        <v>3990.2453085889206</v>
      </c>
      <c r="Q272" s="138">
        <f t="shared" si="64"/>
        <v>0</v>
      </c>
      <c r="R272" s="138">
        <f t="shared" si="64"/>
        <v>0</v>
      </c>
      <c r="S272" s="138">
        <f t="shared" si="64"/>
        <v>0</v>
      </c>
      <c r="T272" s="138"/>
      <c r="U272" s="138"/>
      <c r="V272" s="138"/>
      <c r="W272" s="138"/>
      <c r="X272" s="126"/>
      <c r="Y272" s="127"/>
      <c r="Z272" s="127"/>
    </row>
    <row r="273" spans="1:26" ht="14" outlineLevel="1" x14ac:dyDescent="0.3">
      <c r="A273" s="198"/>
      <c r="B273" s="193"/>
      <c r="C273" s="18" t="s">
        <v>62</v>
      </c>
      <c r="D273" s="21" t="s">
        <v>83</v>
      </c>
      <c r="E273" s="138">
        <f>E174</f>
        <v>53549.468549999998</v>
      </c>
      <c r="F273" s="138">
        <f t="shared" ref="F273:Q273" si="65">F174</f>
        <v>53549.468549999998</v>
      </c>
      <c r="G273" s="138">
        <f t="shared" si="65"/>
        <v>58734.038747716913</v>
      </c>
      <c r="H273" s="138">
        <f t="shared" si="65"/>
        <v>56257.075676478242</v>
      </c>
      <c r="I273" s="138">
        <f t="shared" si="65"/>
        <v>62316.530346865678</v>
      </c>
      <c r="J273" s="138">
        <f t="shared" si="65"/>
        <v>60185.245395522892</v>
      </c>
      <c r="K273" s="138">
        <f t="shared" si="65"/>
        <v>57215.725249633375</v>
      </c>
      <c r="L273" s="138">
        <f t="shared" si="65"/>
        <v>59997.45003439</v>
      </c>
      <c r="M273" s="138">
        <f t="shared" si="65"/>
        <v>55667.821600161304</v>
      </c>
      <c r="N273" s="138">
        <f t="shared" si="65"/>
        <v>55638.402558490874</v>
      </c>
      <c r="O273" s="138">
        <f t="shared" si="65"/>
        <v>59339.131486075996</v>
      </c>
      <c r="P273" s="138">
        <f t="shared" si="65"/>
        <v>59339.131486075996</v>
      </c>
      <c r="Q273" s="138">
        <f t="shared" si="65"/>
        <v>0</v>
      </c>
      <c r="R273" s="138">
        <f>R174</f>
        <v>0</v>
      </c>
      <c r="S273" s="120"/>
      <c r="T273" s="138"/>
      <c r="U273" s="138"/>
      <c r="V273" s="138"/>
      <c r="W273" s="139"/>
      <c r="X273" s="126"/>
      <c r="Y273" s="127"/>
      <c r="Z273" s="127"/>
    </row>
    <row r="274" spans="1:26" ht="14" outlineLevel="1" x14ac:dyDescent="0.3">
      <c r="A274" s="198"/>
      <c r="B274" s="193"/>
      <c r="C274" s="18" t="s">
        <v>63</v>
      </c>
      <c r="D274" s="21" t="s">
        <v>83</v>
      </c>
      <c r="E274" s="138">
        <f>E187</f>
        <v>78091.920370000007</v>
      </c>
      <c r="F274" s="138">
        <f t="shared" ref="F274:Q274" si="66">F187</f>
        <v>78091.920370000007</v>
      </c>
      <c r="G274" s="138">
        <f t="shared" si="66"/>
        <v>72947.6671378584</v>
      </c>
      <c r="H274" s="138">
        <f t="shared" si="66"/>
        <v>73975.661911022864</v>
      </c>
      <c r="I274" s="138">
        <f t="shared" si="66"/>
        <v>58121.034379513192</v>
      </c>
      <c r="J274" s="138">
        <f t="shared" si="66"/>
        <v>58369.549840444386</v>
      </c>
      <c r="K274" s="138">
        <f t="shared" si="66"/>
        <v>72520.5285</v>
      </c>
      <c r="L274" s="138">
        <f t="shared" si="66"/>
        <v>70136.357577200004</v>
      </c>
      <c r="M274" s="138">
        <f t="shared" si="66"/>
        <v>61509.881060860076</v>
      </c>
      <c r="N274" s="138">
        <f t="shared" si="66"/>
        <v>61509.881060860076</v>
      </c>
      <c r="O274" s="138">
        <f t="shared" si="66"/>
        <v>69723.184314611819</v>
      </c>
      <c r="P274" s="138">
        <f t="shared" si="66"/>
        <v>69723.184314611819</v>
      </c>
      <c r="Q274" s="138">
        <f t="shared" si="66"/>
        <v>0</v>
      </c>
      <c r="R274" s="138">
        <f>R187</f>
        <v>0</v>
      </c>
      <c r="S274" s="120"/>
      <c r="T274" s="138"/>
      <c r="U274" s="138"/>
      <c r="V274" s="138"/>
      <c r="W274" s="139"/>
      <c r="X274" s="126"/>
      <c r="Y274" s="127"/>
      <c r="Z274" s="127"/>
    </row>
    <row r="275" spans="1:26" ht="14" outlineLevel="1" x14ac:dyDescent="0.3">
      <c r="A275" s="198"/>
      <c r="B275" s="193"/>
      <c r="C275" s="18" t="s">
        <v>64</v>
      </c>
      <c r="D275" s="21" t="s">
        <v>83</v>
      </c>
      <c r="E275" s="138">
        <f>E200</f>
        <v>0</v>
      </c>
      <c r="F275" s="138">
        <f t="shared" ref="F275:Q275" si="67">F200</f>
        <v>0</v>
      </c>
      <c r="G275" s="138">
        <f t="shared" si="67"/>
        <v>0</v>
      </c>
      <c r="H275" s="138">
        <f t="shared" si="67"/>
        <v>0</v>
      </c>
      <c r="I275" s="138">
        <f t="shared" si="67"/>
        <v>0</v>
      </c>
      <c r="J275" s="138">
        <f t="shared" si="67"/>
        <v>0</v>
      </c>
      <c r="K275" s="138">
        <f t="shared" si="67"/>
        <v>0</v>
      </c>
      <c r="L275" s="138">
        <f t="shared" si="67"/>
        <v>0</v>
      </c>
      <c r="M275" s="138">
        <f t="shared" si="67"/>
        <v>0</v>
      </c>
      <c r="N275" s="138">
        <f t="shared" si="67"/>
        <v>0</v>
      </c>
      <c r="O275" s="138">
        <f t="shared" si="67"/>
        <v>0</v>
      </c>
      <c r="P275" s="138">
        <f t="shared" si="67"/>
        <v>0</v>
      </c>
      <c r="Q275" s="138">
        <f t="shared" si="67"/>
        <v>0</v>
      </c>
      <c r="R275" s="138">
        <f>R200</f>
        <v>0</v>
      </c>
      <c r="S275" s="120"/>
      <c r="T275" s="138"/>
      <c r="U275" s="138"/>
      <c r="V275" s="138"/>
      <c r="W275" s="139"/>
      <c r="X275" s="126"/>
      <c r="Y275" s="127"/>
      <c r="Z275" s="127"/>
    </row>
    <row r="276" spans="1:26" ht="14" outlineLevel="1" x14ac:dyDescent="0.3">
      <c r="A276" s="198"/>
      <c r="B276" s="193"/>
      <c r="C276" s="18" t="s">
        <v>65</v>
      </c>
      <c r="D276" s="21" t="s">
        <v>83</v>
      </c>
      <c r="E276" s="138">
        <f>E213</f>
        <v>0</v>
      </c>
      <c r="F276" s="138">
        <f t="shared" ref="F276:Q276" si="68">F213</f>
        <v>0</v>
      </c>
      <c r="G276" s="138">
        <f t="shared" si="68"/>
        <v>111625.44755797101</v>
      </c>
      <c r="H276" s="138">
        <f t="shared" si="68"/>
        <v>111625.44755797101</v>
      </c>
      <c r="I276" s="138">
        <f t="shared" si="68"/>
        <v>0</v>
      </c>
      <c r="J276" s="138">
        <f t="shared" si="68"/>
        <v>0</v>
      </c>
      <c r="K276" s="138">
        <f t="shared" si="68"/>
        <v>0</v>
      </c>
      <c r="L276" s="138">
        <f t="shared" si="68"/>
        <v>0</v>
      </c>
      <c r="M276" s="138">
        <f t="shared" si="68"/>
        <v>61509.881060860076</v>
      </c>
      <c r="N276" s="138">
        <f t="shared" si="68"/>
        <v>61509.881060860076</v>
      </c>
      <c r="O276" s="138">
        <f t="shared" si="68"/>
        <v>0</v>
      </c>
      <c r="P276" s="138">
        <f t="shared" si="68"/>
        <v>0</v>
      </c>
      <c r="Q276" s="138">
        <f t="shared" si="68"/>
        <v>0</v>
      </c>
      <c r="R276" s="138">
        <f>R213</f>
        <v>0</v>
      </c>
      <c r="S276" s="120"/>
      <c r="T276" s="138"/>
      <c r="U276" s="138"/>
      <c r="V276" s="138"/>
      <c r="W276" s="139"/>
      <c r="X276" s="126"/>
      <c r="Y276" s="127"/>
      <c r="Z276" s="127"/>
    </row>
    <row r="277" spans="1:26" ht="14" outlineLevel="1" x14ac:dyDescent="0.3">
      <c r="A277" s="198"/>
      <c r="B277" s="74"/>
      <c r="C277" s="18"/>
      <c r="D277" s="21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3"/>
      <c r="T277" s="22"/>
      <c r="U277" s="22"/>
      <c r="V277" s="22"/>
      <c r="W277" s="60"/>
      <c r="X277" s="126"/>
      <c r="Y277" s="127"/>
      <c r="Z277" s="127"/>
    </row>
    <row r="278" spans="1:26" ht="14" customHeight="1" outlineLevel="1" x14ac:dyDescent="0.3">
      <c r="A278" s="198"/>
      <c r="B278" s="193" t="s">
        <v>162</v>
      </c>
      <c r="C278" s="59" t="s">
        <v>162</v>
      </c>
      <c r="D278" s="21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3"/>
      <c r="T278" s="22"/>
      <c r="U278" s="22"/>
      <c r="V278" s="22"/>
      <c r="W278" s="60"/>
      <c r="X278" s="126"/>
      <c r="Y278" s="127"/>
      <c r="Z278" s="127"/>
    </row>
    <row r="279" spans="1:26" ht="14" outlineLevel="1" x14ac:dyDescent="0.3">
      <c r="A279" s="198"/>
      <c r="B279" s="193"/>
      <c r="C279" s="18" t="s">
        <v>58</v>
      </c>
      <c r="D279" s="21" t="s">
        <v>17</v>
      </c>
      <c r="E279" s="138">
        <f>E254*E270/10^7</f>
        <v>198.57976660723477</v>
      </c>
      <c r="F279" s="138">
        <f>F254*F270/10^7</f>
        <v>1170.7694339930797</v>
      </c>
      <c r="G279" s="138">
        <f t="shared" ref="G279:P279" si="69">G254*G270/10^7</f>
        <v>2344.2855514565354</v>
      </c>
      <c r="H279" s="138">
        <f t="shared" si="69"/>
        <v>1253.2218282278473</v>
      </c>
      <c r="I279" s="138">
        <f>I254*I270/10^7</f>
        <v>106.01832904846052</v>
      </c>
      <c r="J279" s="138">
        <f t="shared" si="69"/>
        <v>77.115651664276484</v>
      </c>
      <c r="K279" s="138">
        <f>K254*K270/10^7</f>
        <v>813.80052956391103</v>
      </c>
      <c r="L279" s="138">
        <f t="shared" si="69"/>
        <v>969.77177258921949</v>
      </c>
      <c r="M279" s="138">
        <f t="shared" si="69"/>
        <v>1220.2764813362994</v>
      </c>
      <c r="N279" s="138">
        <f>N254*N270/10^7</f>
        <v>497.32588740683701</v>
      </c>
      <c r="O279" s="138">
        <f t="shared" si="69"/>
        <v>948.95804078389585</v>
      </c>
      <c r="P279" s="138">
        <f t="shared" si="69"/>
        <v>382.45928113906365</v>
      </c>
      <c r="Q279" s="138">
        <f t="shared" ref="Q279:R285" si="70">Q254*Q270/10000</f>
        <v>285.33286075273327</v>
      </c>
      <c r="R279" s="138">
        <f t="shared" si="70"/>
        <v>599.25917350128509</v>
      </c>
      <c r="S279" s="141">
        <f>SUM(Q279:R279)</f>
        <v>884.59203425401836</v>
      </c>
      <c r="T279" s="138"/>
      <c r="U279" s="138"/>
      <c r="V279" s="138"/>
      <c r="W279" s="139"/>
      <c r="X279" s="66">
        <f t="shared" ref="X279:X290" si="71">SUM(E279:P279,S279:W279)</f>
        <v>10867.174588070679</v>
      </c>
      <c r="Y279" s="127"/>
      <c r="Z279" s="127"/>
    </row>
    <row r="280" spans="1:26" ht="14" outlineLevel="1" x14ac:dyDescent="0.3">
      <c r="A280" s="198"/>
      <c r="B280" s="193"/>
      <c r="C280" s="18" t="s">
        <v>60</v>
      </c>
      <c r="D280" s="21" t="s">
        <v>17</v>
      </c>
      <c r="E280" s="138">
        <f>E255*E271/10^7</f>
        <v>93.515220384846046</v>
      </c>
      <c r="F280" s="138">
        <f>F255*F271/10^7</f>
        <v>781.46802389002232</v>
      </c>
      <c r="G280" s="138">
        <f>G255*G271/10^7</f>
        <v>957.00135670762063</v>
      </c>
      <c r="H280" s="138">
        <f>H255*H271/10^7</f>
        <v>980.36818762900452</v>
      </c>
      <c r="I280" s="138">
        <f>I255*I271/10^7</f>
        <v>0</v>
      </c>
      <c r="J280" s="138">
        <f>J255*J271/10^7</f>
        <v>649.31078939916097</v>
      </c>
      <c r="K280" s="138">
        <f>K255*K271/10^7</f>
        <v>300.55635766747315</v>
      </c>
      <c r="L280" s="138">
        <f>L255*L271/10^7</f>
        <v>0</v>
      </c>
      <c r="M280" s="138">
        <f>M255*M271/10^7</f>
        <v>0</v>
      </c>
      <c r="N280" s="138">
        <f>N255*N271/10^7</f>
        <v>0</v>
      </c>
      <c r="O280" s="138">
        <f>O255*O271/10^7</f>
        <v>336.23611137251856</v>
      </c>
      <c r="P280" s="138">
        <f>P255*P271/10^7</f>
        <v>351.51049170386767</v>
      </c>
      <c r="Q280" s="138">
        <f t="shared" si="70"/>
        <v>0</v>
      </c>
      <c r="R280" s="138">
        <f t="shared" si="70"/>
        <v>0</v>
      </c>
      <c r="S280" s="141">
        <f t="shared" ref="S280:S285" si="72">SUM(Q280:R280)</f>
        <v>0</v>
      </c>
      <c r="T280" s="138"/>
      <c r="U280" s="138"/>
      <c r="V280" s="138"/>
      <c r="W280" s="139"/>
      <c r="X280" s="66">
        <f t="shared" si="71"/>
        <v>4449.9665387545137</v>
      </c>
      <c r="Y280" s="127"/>
      <c r="Z280" s="127"/>
    </row>
    <row r="281" spans="1:26" ht="14" outlineLevel="1" x14ac:dyDescent="0.3">
      <c r="A281" s="198"/>
      <c r="B281" s="193"/>
      <c r="C281" s="18" t="s">
        <v>61</v>
      </c>
      <c r="D281" s="21" t="s">
        <v>17</v>
      </c>
      <c r="E281" s="138">
        <f>E256*E272/10^7</f>
        <v>12.962583148946086</v>
      </c>
      <c r="F281" s="138">
        <f t="shared" ref="F281:P285" si="73">F256*F272/10^7</f>
        <v>295.78351295440876</v>
      </c>
      <c r="G281" s="138">
        <f t="shared" si="73"/>
        <v>11.255303365834303</v>
      </c>
      <c r="H281" s="138">
        <f t="shared" si="73"/>
        <v>132.35206678500322</v>
      </c>
      <c r="I281" s="138">
        <f t="shared" si="73"/>
        <v>237.23383256214589</v>
      </c>
      <c r="J281" s="138">
        <f t="shared" si="73"/>
        <v>2524.386521389561</v>
      </c>
      <c r="K281" s="138">
        <f t="shared" si="73"/>
        <v>0</v>
      </c>
      <c r="L281" s="138">
        <f t="shared" si="73"/>
        <v>0</v>
      </c>
      <c r="M281" s="138">
        <f t="shared" si="73"/>
        <v>0</v>
      </c>
      <c r="N281" s="138">
        <f t="shared" si="73"/>
        <v>0</v>
      </c>
      <c r="O281" s="138">
        <f t="shared" si="73"/>
        <v>166.74910528862324</v>
      </c>
      <c r="P281" s="138">
        <f t="shared" si="73"/>
        <v>366.07819864768771</v>
      </c>
      <c r="Q281" s="138">
        <f t="shared" si="70"/>
        <v>0</v>
      </c>
      <c r="R281" s="138">
        <f t="shared" si="70"/>
        <v>0</v>
      </c>
      <c r="S281" s="141">
        <f t="shared" si="72"/>
        <v>0</v>
      </c>
      <c r="T281" s="138"/>
      <c r="U281" s="138"/>
      <c r="V281" s="138"/>
      <c r="W281" s="139"/>
      <c r="X281" s="66">
        <f t="shared" si="71"/>
        <v>3746.80112414221</v>
      </c>
      <c r="Y281" s="127"/>
      <c r="Z281" s="127"/>
    </row>
    <row r="282" spans="1:26" ht="14" outlineLevel="1" x14ac:dyDescent="0.3">
      <c r="A282" s="198"/>
      <c r="B282" s="193"/>
      <c r="C282" s="18" t="s">
        <v>62</v>
      </c>
      <c r="D282" s="21" t="s">
        <v>17</v>
      </c>
      <c r="E282" s="138">
        <f>E257*E273/10^7</f>
        <v>2.932818683172429</v>
      </c>
      <c r="F282" s="138">
        <f t="shared" si="73"/>
        <v>13.215187173307648</v>
      </c>
      <c r="G282" s="138">
        <f t="shared" si="73"/>
        <v>41.977402978321194</v>
      </c>
      <c r="H282" s="138">
        <f t="shared" si="73"/>
        <v>14.859790462535196</v>
      </c>
      <c r="I282" s="138">
        <f t="shared" si="73"/>
        <v>22.212845543751076</v>
      </c>
      <c r="J282" s="138">
        <f t="shared" si="73"/>
        <v>29.417820800847704</v>
      </c>
      <c r="K282" s="138">
        <f t="shared" si="73"/>
        <v>12.924792266780903</v>
      </c>
      <c r="L282" s="138">
        <f t="shared" si="73"/>
        <v>8.2110050319976438</v>
      </c>
      <c r="M282" s="138">
        <f t="shared" si="73"/>
        <v>7.1424664586923585</v>
      </c>
      <c r="N282" s="138">
        <f t="shared" si="73"/>
        <v>2.7973298184368489</v>
      </c>
      <c r="O282" s="138">
        <f t="shared" si="73"/>
        <v>29.105213103760068</v>
      </c>
      <c r="P282" s="138">
        <f t="shared" si="73"/>
        <v>8.541502301730544</v>
      </c>
      <c r="Q282" s="138">
        <f t="shared" si="70"/>
        <v>0</v>
      </c>
      <c r="R282" s="138">
        <f t="shared" si="70"/>
        <v>0</v>
      </c>
      <c r="S282" s="141">
        <f t="shared" si="72"/>
        <v>0</v>
      </c>
      <c r="T282" s="138"/>
      <c r="U282" s="138"/>
      <c r="V282" s="138"/>
      <c r="W282" s="139"/>
      <c r="X282" s="66">
        <f t="shared" si="71"/>
        <v>193.3381746233336</v>
      </c>
      <c r="Y282" s="127"/>
      <c r="Z282" s="127"/>
    </row>
    <row r="283" spans="1:26" ht="14" outlineLevel="1" x14ac:dyDescent="0.3">
      <c r="A283" s="198"/>
      <c r="B283" s="193"/>
      <c r="C283" s="18" t="s">
        <v>63</v>
      </c>
      <c r="D283" s="21" t="s">
        <v>17</v>
      </c>
      <c r="E283" s="138">
        <f>E258*E274/10^7</f>
        <v>3.5457824304455059</v>
      </c>
      <c r="F283" s="138">
        <f t="shared" si="73"/>
        <v>4.622248586966621</v>
      </c>
      <c r="G283" s="138">
        <f t="shared" si="73"/>
        <v>9.2405831415737296</v>
      </c>
      <c r="H283" s="138">
        <f t="shared" si="73"/>
        <v>5.1254942488339346</v>
      </c>
      <c r="I283" s="138">
        <f t="shared" si="73"/>
        <v>0.83004024349488559</v>
      </c>
      <c r="J283" s="138">
        <f t="shared" si="73"/>
        <v>3.8870373942428924</v>
      </c>
      <c r="K283" s="138">
        <f t="shared" si="73"/>
        <v>1.9515126149811584</v>
      </c>
      <c r="L283" s="138">
        <f t="shared" si="73"/>
        <v>1.1662308491131865</v>
      </c>
      <c r="M283" s="138">
        <f t="shared" si="73"/>
        <v>0.70349658537333826</v>
      </c>
      <c r="N283" s="138">
        <f t="shared" si="73"/>
        <v>0.39240773528911099</v>
      </c>
      <c r="O283" s="138">
        <f t="shared" si="73"/>
        <v>2.0849401854607383</v>
      </c>
      <c r="P283" s="138">
        <f t="shared" si="73"/>
        <v>1.9516399524796579</v>
      </c>
      <c r="Q283" s="138">
        <f t="shared" si="70"/>
        <v>0</v>
      </c>
      <c r="R283" s="138">
        <f t="shared" si="70"/>
        <v>0</v>
      </c>
      <c r="S283" s="141">
        <f t="shared" si="72"/>
        <v>0</v>
      </c>
      <c r="T283" s="138"/>
      <c r="U283" s="138"/>
      <c r="V283" s="138"/>
      <c r="W283" s="139"/>
      <c r="X283" s="66">
        <f t="shared" si="71"/>
        <v>35.501413968254759</v>
      </c>
      <c r="Y283" s="127"/>
      <c r="Z283" s="127"/>
    </row>
    <row r="284" spans="1:26" ht="14" outlineLevel="1" x14ac:dyDescent="0.3">
      <c r="A284" s="198"/>
      <c r="B284" s="193"/>
      <c r="C284" s="18" t="s">
        <v>64</v>
      </c>
      <c r="D284" s="21" t="s">
        <v>17</v>
      </c>
      <c r="E284" s="138">
        <f>E259*E275/10^7</f>
        <v>0</v>
      </c>
      <c r="F284" s="138">
        <f t="shared" si="73"/>
        <v>0</v>
      </c>
      <c r="G284" s="138">
        <f t="shared" si="73"/>
        <v>0</v>
      </c>
      <c r="H284" s="138">
        <f t="shared" si="73"/>
        <v>0</v>
      </c>
      <c r="I284" s="138">
        <f t="shared" si="73"/>
        <v>0</v>
      </c>
      <c r="J284" s="138">
        <f t="shared" si="73"/>
        <v>0</v>
      </c>
      <c r="K284" s="138">
        <f t="shared" si="73"/>
        <v>0</v>
      </c>
      <c r="L284" s="138">
        <f t="shared" si="73"/>
        <v>0</v>
      </c>
      <c r="M284" s="138">
        <f t="shared" si="73"/>
        <v>0</v>
      </c>
      <c r="N284" s="138">
        <f t="shared" si="73"/>
        <v>0</v>
      </c>
      <c r="O284" s="138">
        <f t="shared" si="73"/>
        <v>0</v>
      </c>
      <c r="P284" s="138">
        <f t="shared" si="73"/>
        <v>0</v>
      </c>
      <c r="Q284" s="138">
        <f t="shared" si="70"/>
        <v>0</v>
      </c>
      <c r="R284" s="138">
        <f t="shared" si="70"/>
        <v>0</v>
      </c>
      <c r="S284" s="141">
        <f t="shared" si="72"/>
        <v>0</v>
      </c>
      <c r="T284" s="138"/>
      <c r="U284" s="138"/>
      <c r="V284" s="138"/>
      <c r="W284" s="139"/>
      <c r="X284" s="66">
        <f t="shared" si="71"/>
        <v>0</v>
      </c>
      <c r="Y284" s="127"/>
      <c r="Z284" s="127"/>
    </row>
    <row r="285" spans="1:26" ht="14" outlineLevel="1" x14ac:dyDescent="0.3">
      <c r="A285" s="198"/>
      <c r="B285" s="193"/>
      <c r="C285" s="18" t="s">
        <v>65</v>
      </c>
      <c r="D285" s="21" t="s">
        <v>17</v>
      </c>
      <c r="E285" s="138">
        <f>E260*E276/10^7</f>
        <v>0</v>
      </c>
      <c r="F285" s="138">
        <f t="shared" si="73"/>
        <v>0</v>
      </c>
      <c r="G285" s="138">
        <f t="shared" si="73"/>
        <v>0</v>
      </c>
      <c r="H285" s="138">
        <f t="shared" si="73"/>
        <v>0</v>
      </c>
      <c r="I285" s="138">
        <f t="shared" si="73"/>
        <v>0</v>
      </c>
      <c r="J285" s="138">
        <f t="shared" si="73"/>
        <v>0</v>
      </c>
      <c r="K285" s="138">
        <f t="shared" si="73"/>
        <v>0</v>
      </c>
      <c r="L285" s="138">
        <f t="shared" si="73"/>
        <v>0</v>
      </c>
      <c r="M285" s="138">
        <f t="shared" si="73"/>
        <v>0</v>
      </c>
      <c r="N285" s="138">
        <f t="shared" si="73"/>
        <v>0</v>
      </c>
      <c r="O285" s="138">
        <f t="shared" si="73"/>
        <v>0</v>
      </c>
      <c r="P285" s="138">
        <f t="shared" si="73"/>
        <v>0</v>
      </c>
      <c r="Q285" s="138">
        <f t="shared" si="70"/>
        <v>0</v>
      </c>
      <c r="R285" s="138">
        <f t="shared" si="70"/>
        <v>0</v>
      </c>
      <c r="S285" s="141">
        <f t="shared" si="72"/>
        <v>0</v>
      </c>
      <c r="T285" s="138"/>
      <c r="U285" s="138"/>
      <c r="V285" s="138"/>
      <c r="W285" s="139"/>
      <c r="X285" s="66">
        <f t="shared" si="71"/>
        <v>0</v>
      </c>
      <c r="Y285" s="127"/>
      <c r="Z285" s="127"/>
    </row>
    <row r="286" spans="1:26" ht="15.5" customHeight="1" x14ac:dyDescent="0.3">
      <c r="A286" s="198"/>
      <c r="B286" s="193"/>
      <c r="C286" s="78" t="s">
        <v>163</v>
      </c>
      <c r="D286" s="79" t="s">
        <v>17</v>
      </c>
      <c r="E286" s="93">
        <f>SUM(E279:E285)</f>
        <v>311.53617125464484</v>
      </c>
      <c r="F286" s="93">
        <f t="shared" ref="F286:P286" si="74">SUM(F279:F285)</f>
        <v>2265.8584065977852</v>
      </c>
      <c r="G286" s="93">
        <f t="shared" si="74"/>
        <v>3363.760197649885</v>
      </c>
      <c r="H286" s="93">
        <f t="shared" si="74"/>
        <v>2385.9273673532248</v>
      </c>
      <c r="I286" s="93">
        <f>SUM(I279:I285)</f>
        <v>366.29504739785239</v>
      </c>
      <c r="J286" s="93">
        <f t="shared" si="74"/>
        <v>3284.1178206480886</v>
      </c>
      <c r="K286" s="93">
        <f>SUM(K279:K285)</f>
        <v>1129.2331921131463</v>
      </c>
      <c r="L286" s="93">
        <f t="shared" si="74"/>
        <v>979.14900847033027</v>
      </c>
      <c r="M286" s="93">
        <f t="shared" si="74"/>
        <v>1228.1224443803651</v>
      </c>
      <c r="N286" s="93">
        <f>SUM(N279:N285)</f>
        <v>500.51562496056295</v>
      </c>
      <c r="O286" s="93">
        <f t="shared" si="74"/>
        <v>1483.1334107342584</v>
      </c>
      <c r="P286" s="93">
        <f t="shared" si="74"/>
        <v>1110.5411137448293</v>
      </c>
      <c r="Q286" s="93">
        <f>SUM(Q279:Q285)</f>
        <v>285.33286075273327</v>
      </c>
      <c r="R286" s="93">
        <f>SUM(R279:R285)</f>
        <v>599.25917350128509</v>
      </c>
      <c r="S286" s="93">
        <f>SUM(S279:S285)</f>
        <v>884.59203425401836</v>
      </c>
      <c r="T286" s="93"/>
      <c r="U286" s="93"/>
      <c r="V286" s="93"/>
      <c r="W286" s="94"/>
      <c r="X286" s="143">
        <f t="shared" si="71"/>
        <v>19292.781839558993</v>
      </c>
      <c r="Y286" s="127"/>
      <c r="Z286" s="127"/>
    </row>
    <row r="287" spans="1:26" ht="15.5" customHeight="1" x14ac:dyDescent="0.3">
      <c r="A287" s="198"/>
      <c r="B287" s="201" t="s">
        <v>164</v>
      </c>
      <c r="C287" s="78" t="s">
        <v>87</v>
      </c>
      <c r="D287" s="79" t="s">
        <v>17</v>
      </c>
      <c r="E287" s="93">
        <f t="shared" ref="E287:Q287" si="75">E96</f>
        <v>432.94404524316809</v>
      </c>
      <c r="F287" s="93">
        <f t="shared" si="75"/>
        <v>2861.4377086544609</v>
      </c>
      <c r="G287" s="93">
        <f t="shared" si="75"/>
        <v>3858.2805012922345</v>
      </c>
      <c r="H287" s="93">
        <f>H96</f>
        <v>2576.9319271377149</v>
      </c>
      <c r="I287" s="93">
        <f t="shared" si="75"/>
        <v>457.50460705223554</v>
      </c>
      <c r="J287" s="93">
        <f t="shared" si="75"/>
        <v>4097.4370527422407</v>
      </c>
      <c r="K287" s="93">
        <f t="shared" si="75"/>
        <v>1417.0529542796644</v>
      </c>
      <c r="L287" s="93">
        <f t="shared" si="75"/>
        <v>1087.7786989143185</v>
      </c>
      <c r="M287" s="93">
        <f t="shared" si="75"/>
        <v>1309.8451528297737</v>
      </c>
      <c r="N287" s="93">
        <f>N96</f>
        <v>543.6420050301665</v>
      </c>
      <c r="O287" s="93">
        <f t="shared" si="75"/>
        <v>1779.7556001370169</v>
      </c>
      <c r="P287" s="93">
        <f t="shared" si="75"/>
        <v>1330.5561515901734</v>
      </c>
      <c r="Q287" s="93">
        <f t="shared" si="75"/>
        <v>310.29933711734014</v>
      </c>
      <c r="R287" s="93">
        <f>R96</f>
        <v>634.93715000000009</v>
      </c>
      <c r="S287" s="93">
        <f>S96</f>
        <v>945.23648711734018</v>
      </c>
      <c r="T287" s="93"/>
      <c r="U287" s="93"/>
      <c r="V287" s="93"/>
      <c r="W287" s="94"/>
      <c r="X287" s="66">
        <f t="shared" si="71"/>
        <v>22698.402892020509</v>
      </c>
      <c r="Y287" s="127"/>
      <c r="Z287" s="127"/>
    </row>
    <row r="288" spans="1:26" ht="15.5" customHeight="1" x14ac:dyDescent="0.3">
      <c r="A288" s="198"/>
      <c r="B288" s="201"/>
      <c r="C288" s="144" t="s">
        <v>165</v>
      </c>
      <c r="D288" s="145" t="s">
        <v>17</v>
      </c>
      <c r="E288" s="93">
        <f>E287-E286</f>
        <v>121.40787398852325</v>
      </c>
      <c r="F288" s="93">
        <f t="shared" ref="F288:Q288" si="76">F287-F286</f>
        <v>595.57930205667571</v>
      </c>
      <c r="G288" s="93">
        <f t="shared" si="76"/>
        <v>494.52030364234952</v>
      </c>
      <c r="H288" s="93">
        <f t="shared" si="76"/>
        <v>191.00455978449008</v>
      </c>
      <c r="I288" s="93">
        <f t="shared" si="76"/>
        <v>91.209559654383156</v>
      </c>
      <c r="J288" s="93">
        <f t="shared" si="76"/>
        <v>813.31923209415208</v>
      </c>
      <c r="K288" s="93">
        <f t="shared" si="76"/>
        <v>287.8197621665181</v>
      </c>
      <c r="L288" s="93">
        <f t="shared" si="76"/>
        <v>108.62969044398824</v>
      </c>
      <c r="M288" s="93">
        <f t="shared" si="76"/>
        <v>81.722708449408628</v>
      </c>
      <c r="N288" s="93">
        <f t="shared" si="76"/>
        <v>43.126380069603556</v>
      </c>
      <c r="O288" s="93">
        <f t="shared" si="76"/>
        <v>296.62218940275852</v>
      </c>
      <c r="P288" s="93">
        <f t="shared" si="76"/>
        <v>220.01503784534407</v>
      </c>
      <c r="Q288" s="93">
        <f t="shared" si="76"/>
        <v>24.966476364606876</v>
      </c>
      <c r="R288" s="93">
        <f>R287-R286</f>
        <v>35.677976498714997</v>
      </c>
      <c r="S288" s="93">
        <f>S287-S286</f>
        <v>60.644452863321817</v>
      </c>
      <c r="T288" s="93"/>
      <c r="U288" s="93"/>
      <c r="V288" s="93"/>
      <c r="W288" s="94"/>
      <c r="X288" s="66">
        <f t="shared" si="71"/>
        <v>3405.6210524615167</v>
      </c>
      <c r="Y288" s="127"/>
      <c r="Z288" s="127"/>
    </row>
    <row r="289" spans="1:49" ht="15.5" customHeight="1" x14ac:dyDescent="0.3">
      <c r="A289" s="198"/>
      <c r="B289" s="201"/>
      <c r="C289" s="144" t="s">
        <v>166</v>
      </c>
      <c r="D289" s="145" t="s">
        <v>17</v>
      </c>
      <c r="E289" s="146">
        <f>IF(E288&lt;0,2/3,1/3)*E288</f>
        <v>40.469291329507747</v>
      </c>
      <c r="F289" s="146">
        <f t="shared" ref="F289:Q289" si="77">IF(F288&lt;0,2/3,1/3)*F288</f>
        <v>198.5264340188919</v>
      </c>
      <c r="G289" s="146">
        <f t="shared" si="77"/>
        <v>164.84010121411649</v>
      </c>
      <c r="H289" s="146">
        <f t="shared" si="77"/>
        <v>63.668186594830026</v>
      </c>
      <c r="I289" s="146">
        <f t="shared" si="77"/>
        <v>30.403186551461051</v>
      </c>
      <c r="J289" s="146">
        <f t="shared" si="77"/>
        <v>271.10641069805069</v>
      </c>
      <c r="K289" s="146">
        <f t="shared" si="77"/>
        <v>95.939920722172701</v>
      </c>
      <c r="L289" s="146">
        <f t="shared" si="77"/>
        <v>36.209896814662741</v>
      </c>
      <c r="M289" s="146">
        <f t="shared" si="77"/>
        <v>27.240902816469543</v>
      </c>
      <c r="N289" s="146">
        <f t="shared" si="77"/>
        <v>14.375460023201185</v>
      </c>
      <c r="O289" s="146">
        <f t="shared" si="77"/>
        <v>98.874063134252836</v>
      </c>
      <c r="P289" s="146">
        <f t="shared" si="77"/>
        <v>73.338345948448023</v>
      </c>
      <c r="Q289" s="146">
        <f t="shared" si="77"/>
        <v>8.3221587882022909</v>
      </c>
      <c r="R289" s="146">
        <f>IF(R288&lt;0,2/3,1/3)*R288</f>
        <v>11.892658832904999</v>
      </c>
      <c r="S289" s="147">
        <f>IF(S288&lt;0,2/3,1/3)*S288</f>
        <v>20.214817621107272</v>
      </c>
      <c r="T289" s="146"/>
      <c r="U289" s="146"/>
      <c r="V289" s="146"/>
      <c r="W289" s="148"/>
      <c r="X289" s="66">
        <f t="shared" si="71"/>
        <v>1135.2070174871724</v>
      </c>
      <c r="Y289" s="127"/>
      <c r="Z289" s="127"/>
    </row>
    <row r="290" spans="1:49" ht="15.5" customHeight="1" thickBot="1" x14ac:dyDescent="0.35">
      <c r="A290" s="199"/>
      <c r="B290" s="202"/>
      <c r="C290" s="144" t="s">
        <v>167</v>
      </c>
      <c r="D290" s="145" t="s">
        <v>17</v>
      </c>
      <c r="E290" s="93">
        <f>E286+E289</f>
        <v>352.00546258415261</v>
      </c>
      <c r="F290" s="93">
        <f t="shared" ref="F290:Q290" si="78">F286+F289</f>
        <v>2464.3848406166771</v>
      </c>
      <c r="G290" s="93">
        <f t="shared" si="78"/>
        <v>3528.6002988640016</v>
      </c>
      <c r="H290" s="93">
        <f t="shared" si="78"/>
        <v>2449.5955539480547</v>
      </c>
      <c r="I290" s="93">
        <f t="shared" si="78"/>
        <v>396.69823394931342</v>
      </c>
      <c r="J290" s="93">
        <f t="shared" si="78"/>
        <v>3555.2242313461393</v>
      </c>
      <c r="K290" s="93">
        <f t="shared" si="78"/>
        <v>1225.173112835319</v>
      </c>
      <c r="L290" s="93">
        <f t="shared" si="78"/>
        <v>1015.3589052849931</v>
      </c>
      <c r="M290" s="93">
        <f t="shared" si="78"/>
        <v>1255.3633471968346</v>
      </c>
      <c r="N290" s="93">
        <f t="shared" si="78"/>
        <v>514.89108498376413</v>
      </c>
      <c r="O290" s="93">
        <f t="shared" si="78"/>
        <v>1582.0074738685112</v>
      </c>
      <c r="P290" s="93">
        <f t="shared" si="78"/>
        <v>1183.8794596932773</v>
      </c>
      <c r="Q290" s="93">
        <f t="shared" si="78"/>
        <v>293.65501954093554</v>
      </c>
      <c r="R290" s="93">
        <f>R286+R289</f>
        <v>611.15183233419009</v>
      </c>
      <c r="S290" s="93">
        <f>S286+S289</f>
        <v>904.80685187512563</v>
      </c>
      <c r="T290" s="93"/>
      <c r="U290" s="93"/>
      <c r="V290" s="93"/>
      <c r="W290" s="94"/>
      <c r="X290" s="66">
        <f t="shared" si="71"/>
        <v>20427.988857046163</v>
      </c>
      <c r="Y290" s="127"/>
      <c r="Z290" s="127"/>
    </row>
    <row r="291" spans="1:49" x14ac:dyDescent="0.35">
      <c r="C291" s="119"/>
      <c r="D291" s="125"/>
      <c r="E291" s="22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6"/>
      <c r="T291" s="117"/>
      <c r="U291" s="117"/>
      <c r="V291" s="117"/>
      <c r="W291" s="118"/>
      <c r="X291" s="126"/>
      <c r="Y291" s="127"/>
      <c r="Z291" s="127"/>
    </row>
    <row r="292" spans="1:49" s="5" customFormat="1" x14ac:dyDescent="0.35">
      <c r="A292" s="4"/>
      <c r="B292" s="1"/>
      <c r="C292" s="154"/>
      <c r="D292" s="3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08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</row>
    <row r="293" spans="1:49" s="5" customFormat="1" x14ac:dyDescent="0.35">
      <c r="A293" s="4"/>
      <c r="B293" s="1"/>
      <c r="C293" s="154"/>
      <c r="D293" s="3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08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</row>
    <row r="294" spans="1:49" s="5" customFormat="1" x14ac:dyDescent="0.35">
      <c r="A294" s="4"/>
      <c r="B294" s="1"/>
      <c r="C294" s="154"/>
      <c r="D294" s="3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08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</row>
    <row r="295" spans="1:49" s="5" customFormat="1" x14ac:dyDescent="0.35">
      <c r="A295" s="4"/>
      <c r="B295" s="1"/>
      <c r="C295" s="154"/>
      <c r="D295" s="3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08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</row>
    <row r="296" spans="1:49" s="5" customFormat="1" x14ac:dyDescent="0.35">
      <c r="A296" s="4"/>
      <c r="B296" s="1"/>
      <c r="C296" s="154"/>
      <c r="D296" s="3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08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</row>
    <row r="297" spans="1:49" s="5" customFormat="1" x14ac:dyDescent="0.35">
      <c r="A297" s="4"/>
      <c r="B297" s="1"/>
      <c r="C297" s="154"/>
      <c r="D297" s="3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08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</row>
    <row r="298" spans="1:49" s="5" customFormat="1" x14ac:dyDescent="0.35">
      <c r="A298" s="4"/>
      <c r="B298" s="1"/>
      <c r="C298" s="154"/>
      <c r="D298" s="3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08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</row>
    <row r="299" spans="1:49" s="5" customFormat="1" x14ac:dyDescent="0.35">
      <c r="A299" s="4"/>
      <c r="B299" s="1"/>
      <c r="C299" s="154"/>
      <c r="D299" s="3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08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</row>
    <row r="300" spans="1:49" s="5" customFormat="1" x14ac:dyDescent="0.35">
      <c r="A300" s="4"/>
      <c r="B300" s="1"/>
      <c r="C300" s="154"/>
      <c r="D300" s="3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08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</row>
    <row r="301" spans="1:49" s="5" customFormat="1" x14ac:dyDescent="0.35">
      <c r="A301" s="4"/>
      <c r="B301" s="1"/>
      <c r="C301" s="154"/>
      <c r="D301" s="3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08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</row>
    <row r="302" spans="1:49" s="5" customFormat="1" x14ac:dyDescent="0.35">
      <c r="A302" s="4"/>
      <c r="B302" s="1"/>
      <c r="C302" s="154"/>
      <c r="D302" s="3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08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</row>
    <row r="303" spans="1:49" s="5" customFormat="1" x14ac:dyDescent="0.35">
      <c r="A303" s="4"/>
      <c r="B303" s="1"/>
      <c r="C303" s="154"/>
      <c r="D303" s="3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08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</row>
    <row r="304" spans="1:49" s="5" customFormat="1" x14ac:dyDescent="0.35">
      <c r="A304" s="4"/>
      <c r="B304" s="1"/>
      <c r="C304" s="154"/>
      <c r="D304" s="3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08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</row>
    <row r="305" spans="1:49" s="5" customFormat="1" x14ac:dyDescent="0.35">
      <c r="A305" s="4"/>
      <c r="B305" s="1"/>
      <c r="C305" s="154"/>
      <c r="D305" s="3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08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</row>
    <row r="306" spans="1:49" s="5" customFormat="1" x14ac:dyDescent="0.35">
      <c r="A306" s="4"/>
      <c r="B306" s="1"/>
      <c r="C306" s="154"/>
      <c r="D306" s="3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08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</row>
    <row r="307" spans="1:49" s="5" customFormat="1" x14ac:dyDescent="0.35">
      <c r="A307" s="4"/>
      <c r="B307" s="1"/>
      <c r="C307" s="154"/>
      <c r="D307" s="3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08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</row>
    <row r="308" spans="1:49" s="5" customFormat="1" x14ac:dyDescent="0.35">
      <c r="A308" s="4"/>
      <c r="B308" s="1"/>
      <c r="C308" s="154"/>
      <c r="D308" s="3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08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</row>
    <row r="309" spans="1:49" s="5" customFormat="1" x14ac:dyDescent="0.35">
      <c r="A309" s="4"/>
      <c r="B309" s="1"/>
      <c r="C309" s="154"/>
      <c r="D309" s="3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08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</row>
    <row r="310" spans="1:49" s="5" customFormat="1" x14ac:dyDescent="0.35">
      <c r="A310" s="4"/>
      <c r="B310" s="1"/>
      <c r="C310" s="154"/>
      <c r="D310" s="3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08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</row>
    <row r="311" spans="1:49" s="5" customFormat="1" x14ac:dyDescent="0.35">
      <c r="A311" s="4"/>
      <c r="B311" s="1"/>
      <c r="C311" s="154"/>
      <c r="D311" s="3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08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</row>
    <row r="312" spans="1:49" s="5" customFormat="1" x14ac:dyDescent="0.35">
      <c r="A312" s="4"/>
      <c r="B312" s="1"/>
      <c r="C312" s="154"/>
      <c r="D312" s="3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08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</row>
    <row r="313" spans="1:49" s="5" customFormat="1" x14ac:dyDescent="0.35">
      <c r="A313" s="4"/>
      <c r="B313" s="1"/>
      <c r="C313" s="154"/>
      <c r="D313" s="3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08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</row>
    <row r="314" spans="1:49" s="5" customFormat="1" x14ac:dyDescent="0.35">
      <c r="A314" s="4"/>
      <c r="B314" s="1"/>
      <c r="C314" s="154"/>
      <c r="D314" s="3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08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</row>
    <row r="315" spans="1:49" s="5" customFormat="1" x14ac:dyDescent="0.35">
      <c r="A315" s="4"/>
      <c r="B315" s="1"/>
      <c r="C315" s="154"/>
      <c r="D315" s="3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08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</row>
    <row r="316" spans="1:49" s="5" customFormat="1" x14ac:dyDescent="0.35">
      <c r="A316" s="4"/>
      <c r="B316" s="1"/>
      <c r="C316" s="154"/>
      <c r="D316" s="3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08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</row>
    <row r="317" spans="1:49" s="5" customFormat="1" x14ac:dyDescent="0.35">
      <c r="A317" s="4"/>
      <c r="B317" s="1"/>
      <c r="C317" s="154"/>
      <c r="D317" s="3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08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</row>
    <row r="318" spans="1:49" s="5" customFormat="1" x14ac:dyDescent="0.35">
      <c r="A318" s="4"/>
      <c r="B318" s="1"/>
      <c r="C318" s="154"/>
      <c r="D318" s="3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08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</row>
    <row r="319" spans="1:49" s="5" customFormat="1" x14ac:dyDescent="0.35">
      <c r="A319" s="4"/>
      <c r="B319" s="1"/>
      <c r="C319" s="154"/>
      <c r="D319" s="3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08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</row>
    <row r="320" spans="1:49" s="5" customFormat="1" x14ac:dyDescent="0.35">
      <c r="A320" s="4"/>
      <c r="B320" s="1"/>
      <c r="C320" s="4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2"/>
      <c r="T320" s="4"/>
      <c r="U320" s="4"/>
      <c r="V320" s="4"/>
      <c r="W320" s="4"/>
      <c r="X320" s="25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</row>
    <row r="321" spans="1:49" s="5" customFormat="1" x14ac:dyDescent="0.35">
      <c r="A321" s="4"/>
      <c r="B321" s="1"/>
      <c r="C321" s="4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2"/>
      <c r="T321" s="4"/>
      <c r="U321" s="4"/>
      <c r="V321" s="4"/>
      <c r="W321" s="4"/>
      <c r="X321" s="25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</row>
    <row r="322" spans="1:49" s="5" customFormat="1" x14ac:dyDescent="0.35">
      <c r="A322" s="4"/>
      <c r="B322" s="1"/>
      <c r="C322" s="4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2"/>
      <c r="T322" s="4"/>
      <c r="U322" s="4"/>
      <c r="V322" s="4"/>
      <c r="W322" s="4"/>
      <c r="X322" s="25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</row>
    <row r="323" spans="1:49" s="5" customFormat="1" x14ac:dyDescent="0.35">
      <c r="A323" s="4"/>
      <c r="B323" s="1"/>
      <c r="C323" s="4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2"/>
      <c r="T323" s="4"/>
      <c r="U323" s="4"/>
      <c r="V323" s="4"/>
      <c r="W323" s="4"/>
      <c r="X323" s="25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</row>
    <row r="324" spans="1:49" s="5" customFormat="1" x14ac:dyDescent="0.35">
      <c r="A324" s="4"/>
      <c r="B324" s="1"/>
      <c r="C324" s="4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2"/>
      <c r="T324" s="4"/>
      <c r="U324" s="4"/>
      <c r="V324" s="4"/>
      <c r="W324" s="4"/>
      <c r="X324" s="25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</row>
    <row r="325" spans="1:49" s="5" customFormat="1" x14ac:dyDescent="0.35">
      <c r="A325" s="4"/>
      <c r="B325" s="1"/>
      <c r="C325" s="4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2"/>
      <c r="T325" s="4"/>
      <c r="U325" s="4"/>
      <c r="V325" s="4"/>
      <c r="W325" s="4"/>
      <c r="X325" s="25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</row>
    <row r="326" spans="1:49" s="5" customFormat="1" x14ac:dyDescent="0.35">
      <c r="A326" s="4"/>
      <c r="B326" s="1"/>
      <c r="C326" s="4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2"/>
      <c r="T326" s="4"/>
      <c r="U326" s="4"/>
      <c r="V326" s="4"/>
      <c r="W326" s="4"/>
      <c r="X326" s="25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</row>
    <row r="327" spans="1:49" s="5" customFormat="1" x14ac:dyDescent="0.35">
      <c r="A327" s="4"/>
      <c r="B327" s="1"/>
      <c r="C327" s="4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2"/>
      <c r="T327" s="4"/>
      <c r="U327" s="4"/>
      <c r="V327" s="4"/>
      <c r="W327" s="4"/>
      <c r="X327" s="25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</row>
    <row r="328" spans="1:49" s="5" customFormat="1" x14ac:dyDescent="0.35">
      <c r="A328" s="4"/>
      <c r="B328" s="1"/>
      <c r="C328" s="4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2"/>
      <c r="T328" s="4"/>
      <c r="U328" s="4"/>
      <c r="V328" s="4"/>
      <c r="W328" s="4"/>
      <c r="X328" s="25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</row>
    <row r="329" spans="1:49" s="5" customFormat="1" x14ac:dyDescent="0.35">
      <c r="A329" s="4"/>
      <c r="B329" s="1"/>
      <c r="C329" s="4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2"/>
      <c r="T329" s="4"/>
      <c r="U329" s="4"/>
      <c r="V329" s="4"/>
      <c r="W329" s="4"/>
      <c r="X329" s="25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</row>
    <row r="330" spans="1:49" s="5" customFormat="1" x14ac:dyDescent="0.35">
      <c r="A330" s="4"/>
      <c r="B330" s="1"/>
      <c r="C330" s="4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2"/>
      <c r="T330" s="4"/>
      <c r="U330" s="4"/>
      <c r="V330" s="4"/>
      <c r="W330" s="4"/>
      <c r="X330" s="25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</row>
    <row r="331" spans="1:49" s="5" customFormat="1" x14ac:dyDescent="0.35">
      <c r="A331" s="4"/>
      <c r="B331" s="1"/>
      <c r="C331" s="4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2"/>
      <c r="T331" s="4"/>
      <c r="U331" s="4"/>
      <c r="V331" s="4"/>
      <c r="W331" s="4"/>
      <c r="X331" s="25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</row>
    <row r="332" spans="1:49" s="5" customFormat="1" x14ac:dyDescent="0.35">
      <c r="A332" s="4"/>
      <c r="B332" s="1"/>
      <c r="C332" s="4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2"/>
      <c r="T332" s="4"/>
      <c r="U332" s="4"/>
      <c r="V332" s="4"/>
      <c r="W332" s="4"/>
      <c r="X332" s="25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</row>
    <row r="333" spans="1:49" s="5" customFormat="1" x14ac:dyDescent="0.35">
      <c r="A333" s="4"/>
      <c r="B333" s="1"/>
      <c r="C333" s="4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2"/>
      <c r="T333" s="4"/>
      <c r="U333" s="4"/>
      <c r="V333" s="4"/>
      <c r="W333" s="4"/>
      <c r="X333" s="25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</row>
  </sheetData>
  <mergeCells count="20">
    <mergeCell ref="A32:A290"/>
    <mergeCell ref="B33:B50"/>
    <mergeCell ref="B51:B66"/>
    <mergeCell ref="B67:B75"/>
    <mergeCell ref="B77:B78"/>
    <mergeCell ref="B80:B87"/>
    <mergeCell ref="B88:B96"/>
    <mergeCell ref="B261:B268"/>
    <mergeCell ref="B269:B276"/>
    <mergeCell ref="B278:B286"/>
    <mergeCell ref="B287:B290"/>
    <mergeCell ref="B100:B213"/>
    <mergeCell ref="B215:B229"/>
    <mergeCell ref="B233:B240"/>
    <mergeCell ref="B242:B243"/>
    <mergeCell ref="B244:B251"/>
    <mergeCell ref="B253:B260"/>
    <mergeCell ref="B4:B6"/>
    <mergeCell ref="B8:B18"/>
    <mergeCell ref="B20:B30"/>
  </mergeCells>
  <conditionalFormatting sqref="B19 B7:B8 B31 B33 B214:B215 B287 B230:B232 B241:B242 B291">
    <cfRule type="containsText" dxfId="5" priority="6" operator="containsText" text="False">
      <formula>NOT(ISERROR(SEARCH("False",B7)))</formula>
    </cfRule>
  </conditionalFormatting>
  <conditionalFormatting sqref="B4">
    <cfRule type="containsText" dxfId="4" priority="5" operator="containsText" text="False">
      <formula>NOT(ISERROR(SEARCH("False",B4)))</formula>
    </cfRule>
  </conditionalFormatting>
  <conditionalFormatting sqref="B20">
    <cfRule type="containsText" dxfId="3" priority="4" operator="containsText" text="False">
      <formula>NOT(ISERROR(SEARCH("False",B20)))</formula>
    </cfRule>
  </conditionalFormatting>
  <conditionalFormatting sqref="B233">
    <cfRule type="containsText" dxfId="2" priority="3" operator="containsText" text="False">
      <formula>NOT(ISERROR(SEARCH("False",B233)))</formula>
    </cfRule>
  </conditionalFormatting>
  <conditionalFormatting sqref="D99:W99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19685039370078741" right="0.19685039370078741" top="0.39370078740157483" bottom="0.19685039370078741" header="0.19685039370078741" footer="0.31496062992125984"/>
  <pageSetup paperSize="9" scale="33" fitToHeight="100" orientation="landscape" r:id="rId1"/>
  <headerFooter>
    <oddHeader>&amp;C&amp;16FY 2017-18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FY 22-23_750 kcalkg</vt:lpstr>
      <vt:lpstr>FY 22-23_650 kcalkg</vt:lpstr>
      <vt:lpstr>'FY 22-23_650 kcalkg'!Print_Area</vt:lpstr>
      <vt:lpstr>'FY 22-23_750 kcalkg'!Print_Area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A.V. Patkare</cp:lastModifiedBy>
  <dcterms:created xsi:type="dcterms:W3CDTF">2015-06-05T18:17:20Z</dcterms:created>
  <dcterms:modified xsi:type="dcterms:W3CDTF">2024-11-14T07:44:54Z</dcterms:modified>
</cp:coreProperties>
</file>